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43C6B3D-44DB-4C87-ABDA-247AB616DF1B}" xr6:coauthVersionLast="47" xr6:coauthVersionMax="47" xr10:uidLastSave="{00000000-0000-0000-0000-000000000000}"/>
  <bookViews>
    <workbookView xWindow="-108" yWindow="-108" windowWidth="23256" windowHeight="12456" firstSheet="2"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別紙様式３!$A$5:$N$86</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別紙様式３!$B$1:$N$9</definedName>
    <definedName name="_xlnm.Print_Area" localSheetId="3">別紙様式４!$B$1:$O$6</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7" i="5"/>
  <c r="G97" i="5"/>
  <c r="M97" i="5"/>
  <c r="E97" i="5"/>
  <c r="L97" i="5"/>
  <c r="D97" i="5"/>
  <c r="K97" i="5"/>
  <c r="C97" i="5"/>
  <c r="J97" i="5"/>
  <c r="B97" i="5"/>
  <c r="F97" i="5"/>
  <c r="N97" i="5"/>
  <c r="I97"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4" i="5"/>
  <c r="E104" i="5"/>
  <c r="L104" i="5"/>
  <c r="D104" i="5"/>
  <c r="J104" i="5"/>
  <c r="B104" i="5"/>
  <c r="I104" i="5"/>
  <c r="H104" i="5"/>
  <c r="G104" i="5"/>
  <c r="N104" i="5"/>
  <c r="K104" i="5"/>
  <c r="F104" i="5"/>
  <c r="C104"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5" i="5"/>
  <c r="G105" i="5"/>
  <c r="N105" i="5"/>
  <c r="F105" i="5"/>
  <c r="M105" i="5"/>
  <c r="E105" i="5"/>
  <c r="L105" i="5"/>
  <c r="D105" i="5"/>
  <c r="K105" i="5"/>
  <c r="C105" i="5"/>
  <c r="J105" i="5"/>
  <c r="B105" i="5"/>
  <c r="I105" i="5"/>
  <c r="J103" i="5"/>
  <c r="B103" i="5"/>
  <c r="I103" i="5"/>
  <c r="G103" i="5"/>
  <c r="N103" i="5"/>
  <c r="F103" i="5"/>
  <c r="M103" i="5"/>
  <c r="E103" i="5"/>
  <c r="L103" i="5"/>
  <c r="D103" i="5"/>
  <c r="H103" i="5"/>
  <c r="C103" i="5"/>
  <c r="K103" i="5"/>
  <c r="L101" i="5"/>
  <c r="D101" i="5"/>
  <c r="K101" i="5"/>
  <c r="C101" i="5"/>
  <c r="I101" i="5"/>
  <c r="H101" i="5"/>
  <c r="G101" i="5"/>
  <c r="N101" i="5"/>
  <c r="F101" i="5"/>
  <c r="M101" i="5"/>
  <c r="B101" i="5"/>
  <c r="J101" i="5"/>
  <c r="E101" i="5"/>
  <c r="N99" i="5"/>
  <c r="F99" i="5"/>
  <c r="M99" i="5"/>
  <c r="E99" i="5"/>
  <c r="K99" i="5"/>
  <c r="C99" i="5"/>
  <c r="J99" i="5"/>
  <c r="B99" i="5"/>
  <c r="I99" i="5"/>
  <c r="H99" i="5"/>
  <c r="L99" i="5"/>
  <c r="G99" i="5"/>
  <c r="D99" i="5"/>
  <c r="K101" i="3"/>
  <c r="C101" i="3"/>
  <c r="J101" i="3"/>
  <c r="B101" i="3"/>
  <c r="H101" i="3"/>
  <c r="N101" i="3"/>
  <c r="F101" i="3"/>
  <c r="M101" i="3"/>
  <c r="I101" i="3"/>
  <c r="G101" i="3"/>
  <c r="E101" i="3"/>
  <c r="D101" i="3"/>
  <c r="L101" i="3"/>
  <c r="P17" i="4"/>
  <c r="K98" i="5"/>
  <c r="C98" i="5"/>
  <c r="J98" i="5"/>
  <c r="B98" i="5"/>
  <c r="H98" i="5"/>
  <c r="G98" i="5"/>
  <c r="N98" i="5"/>
  <c r="F98" i="5"/>
  <c r="M98" i="5"/>
  <c r="E98" i="5"/>
  <c r="I98" i="5"/>
  <c r="D98" i="5"/>
  <c r="L98"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6" i="5"/>
  <c r="E96" i="5"/>
  <c r="L96" i="5"/>
  <c r="D96" i="5"/>
  <c r="J96" i="5"/>
  <c r="B96" i="5"/>
  <c r="I96" i="5"/>
  <c r="H96" i="5"/>
  <c r="G96" i="5"/>
  <c r="N96" i="5"/>
  <c r="C96" i="5"/>
  <c r="K96" i="5"/>
  <c r="F96" i="5"/>
  <c r="I100" i="5"/>
  <c r="H100" i="5"/>
  <c r="N100" i="5"/>
  <c r="F100" i="5"/>
  <c r="M100" i="5"/>
  <c r="E100" i="5"/>
  <c r="L100" i="5"/>
  <c r="D100" i="5"/>
  <c r="K100" i="5"/>
  <c r="C100" i="5"/>
  <c r="J100" i="5"/>
  <c r="G100" i="5"/>
  <c r="B100"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2" i="5"/>
  <c r="N102" i="5"/>
  <c r="F102" i="5"/>
  <c r="L102" i="5"/>
  <c r="D102" i="5"/>
  <c r="K102" i="5"/>
  <c r="C102" i="5"/>
  <c r="J102" i="5"/>
  <c r="B102" i="5"/>
  <c r="I102" i="5"/>
  <c r="E102" i="5"/>
  <c r="M102" i="5"/>
  <c r="H102"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<sst xmlns="http://schemas.openxmlformats.org/spreadsheetml/2006/main" count="212" uniqueCount="50">
  <si>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</si>
  <si>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</si>
  <si>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</si>
  <si>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</si>
  <si>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</si>
  <si>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</si>
  <si>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</si>
  <si>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</si>
  <si>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</si>
  <si>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</si>
  <si>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</si>
  <si>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</si>
  <si>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</si>
  <si>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</si>
  <si>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</si>
  <si>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</si>
  <si>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</si>
  <si>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</si>
  <si>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</si>
  <si>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</si>
  <si>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</si>
  <si>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</si>
  <si>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</si>
  <si>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</si>
  <si>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</si>
  <si>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</si>
  <si>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</si>
  <si>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</si>
  <si>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</si>
  <si>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</si>
  <si>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</si>
  <si>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</si>
  <si>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</si>
  <si>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</si>
  <si>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</si>
  <si>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</si>
  <si>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</si>
  <si>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支出負担行為担当官
東京税関総務部長
松田　真吾
東京都江東区青海２－７－１１</t>
  </si>
  <si>
    <t>一般競争入札</t>
  </si>
  <si>
    <t>同種の他の契約の予定価格を類推されるおそれがあるため公表しない</t>
  </si>
  <si>
    <t>－</t>
  </si>
  <si>
    <t xml:space="preserve">モバイルバッテリーの調達　206個
</t>
  </si>
  <si>
    <t>株式会社秋山商会
東京都中央区東日本橋２－１３－５</t>
  </si>
  <si>
    <t>覗き見防止フィルタの調達　23.8インチ　1,949枚ほか1品目</t>
  </si>
  <si>
    <t>株式会社ニューコンセプト
大阪府大阪市淀川区西中島３－１１－２４山よし第１１ビル８階</t>
  </si>
  <si>
    <t>東京税関羽田税関支署CIQ棟ベッド等什器類調達及びレイアウト変更　一式</t>
  </si>
  <si>
    <t>ミズノ株式会社
東京都大田区萩中３－６－４</t>
  </si>
  <si>
    <t>コンテナ貨物大型X線検査装置の更新
令和9年10月1日～令和12年3月31日</t>
  </si>
  <si>
    <t>Ｓｍｉｔｈｓ　Ｄｅｔｅｃｔｉｏｎ　Ｇｅｒｍａｎｙ　ＧｍｂＨ
東京都千代田大手町１－６－１
三井住ファイナンス＆リース株式会社
東京都千代田区丸の内１－３－２</t>
  </si>
  <si>
    <t>5700150015680
5010401072079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</si>
</sst>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2">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1186815</xdr:colOff>
      <xdr:row>5</xdr:row>
      <xdr:rowOff>211455</xdr:rowOff>
    </xdr:from>
    <xdr:to>
      <xdr:col>7</xdr:col>
      <xdr:colOff>521964</xdr:colOff>
      <xdr:row>5</xdr:row>
      <xdr:rowOff>855345</xdr:rowOff>
    </xdr:to>
    <xdr:sp macro="" textlink="">
      <xdr:nvSpPr>
        <xdr:cNvPr id="2" name="テキスト ボックス 1">
          <a:extLst>
            <a:ext uri="{FF2B5EF4-FFF2-40B4-BE49-F238E27FC236}">
              <a16:creationId xmlns:a16="http://schemas.microsoft.com/office/drawing/2014/main" id="{E7E2F34B-F3AE-414D-83FD-278161297BBF}"/>
            </a:ext>
          </a:extLst>
        </xdr:cNvPr>
        <xdr:cNvSpPr txBox="1"/>
      </xdr:nvSpPr>
      <xdr:spPr>
        <a:xfrm>
          <a:off x="4025265" y="1640205"/>
          <a:ext cx="6202674"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5</xdr:row>
      <xdr:rowOff>542925</xdr:rowOff>
    </xdr:from>
    <xdr:to>
      <xdr:col>8</xdr:col>
      <xdr:colOff>36189</xdr:colOff>
      <xdr:row>5</xdr:row>
      <xdr:rowOff>1196340</xdr:rowOff>
    </xdr:to>
    <xdr:sp macro="" textlink="">
      <xdr:nvSpPr>
        <xdr:cNvPr id="2" name="テキスト ボックス 1">
          <a:extLst>
            <a:ext uri="{FF2B5EF4-FFF2-40B4-BE49-F238E27FC236}">
              <a16:creationId xmlns:a16="http://schemas.microsoft.com/office/drawing/2014/main" id="{58A905A7-1851-4B5F-8BF4-2F64E933A0C1}"/>
            </a:ext>
          </a:extLst>
        </xdr:cNvPr>
        <xdr:cNvSpPr txBox="1"/>
      </xdr:nvSpPr>
      <xdr:spPr>
        <a:xfrm>
          <a:off x="4638675" y="1990725"/>
          <a:ext cx="6198864" cy="653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twoCellAnchor editAs="oneCell">
    <xdr:from>
      <xdr:col>3</xdr:col>
      <xdr:colOff>112395</xdr:colOff>
      <xdr:row>5</xdr:row>
      <xdr:rowOff>558165</xdr:rowOff>
    </xdr:from>
    <xdr:to>
      <xdr:col>8</xdr:col>
      <xdr:colOff>45877</xdr:colOff>
      <xdr:row>5</xdr:row>
      <xdr:rowOff>1222687</xdr:rowOff>
    </xdr:to>
    <xdr:pic>
      <xdr:nvPicPr>
        <xdr:cNvPr id="3" name="図 2">
          <a:extLst>
            <a:ext uri="{FF2B5EF4-FFF2-40B4-BE49-F238E27FC236}">
              <a16:creationId xmlns:a16="http://schemas.microsoft.com/office/drawing/2014/main" id="{3D19FD77-6C92-491F-A741-A73455166F90}"/>
            </a:ext>
          </a:extLst>
        </xdr:cNvPr>
        <xdr:cNvPicPr>
          <a:picLocks noChangeAspect="1"/>
        </xdr:cNvPicPr>
      </xdr:nvPicPr>
      <xdr:blipFill>
        <a:blip xmlns:r="http://schemas.openxmlformats.org/officeDocument/2006/relationships" r:embed="rId1"/>
        <a:stretch>
          <a:fillRect/>
        </a:stretch>
      </xdr:blipFill>
      <xdr:spPr>
        <a:xfrm>
          <a:off x="4638675" y="1990725"/>
          <a:ext cx="6212362" cy="664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973119</xdr:colOff>
      <xdr:row>5</xdr:row>
      <xdr:rowOff>118783</xdr:rowOff>
    </xdr:from>
    <xdr:to>
      <xdr:col>8</xdr:col>
      <xdr:colOff>152669</xdr:colOff>
      <xdr:row>5</xdr:row>
      <xdr:rowOff>783305</xdr:rowOff>
    </xdr:to>
    <xdr:pic>
      <xdr:nvPicPr>
        <xdr:cNvPr id="3" name="図 2">
          <a:extLst>
            <a:ext uri="{FF2B5EF4-FFF2-40B4-BE49-F238E27FC236}">
              <a16:creationId xmlns:a16="http://schemas.microsoft.com/office/drawing/2014/main" id="{B550B759-B6E7-468F-ACF9-D2E8FFFA0815}"/>
            </a:ext>
          </a:extLst>
        </xdr:cNvPr>
        <xdr:cNvPicPr>
          <a:picLocks noChangeAspect="1"/>
        </xdr:cNvPicPr>
      </xdr:nvPicPr>
      <xdr:blipFill>
        <a:blip xmlns:r="http://schemas.openxmlformats.org/officeDocument/2006/relationships" r:embed="rId1"/>
        <a:stretch>
          <a:fillRect/>
        </a:stretch>
      </xdr:blipFill>
      <xdr:spPr>
        <a:xfrm>
          <a:off x="5356860" y="1472454"/>
          <a:ext cx="6216844"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view="pageBreakPreview" zoomScaleNormal="100" zoomScaleSheetLayoutView="100" workbookViewId="0">
      <selection activeCell="B1" sqref="B1:N1"/>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50"/>
      <c r="B1" s="53" t="s">
        <v>0</v>
      </c>
      <c r="C1" s="54"/>
      <c r="D1" s="54"/>
      <c r="E1" s="54"/>
      <c r="F1" s="54"/>
      <c r="G1" s="54"/>
      <c r="H1" s="54"/>
      <c r="I1" s="54"/>
      <c r="J1" s="54"/>
      <c r="K1" s="54"/>
      <c r="L1" s="54"/>
      <c r="M1" s="54"/>
      <c r="N1" s="54"/>
    </row>
    <row r="2" spans="1:14" x14ac:dyDescent="0.2">
      <c r="A2" s="51"/>
    </row>
    <row r="3" spans="1:14" x14ac:dyDescent="0.15">
      <c r="A3" s="51"/>
      <c r="B3" s="8"/>
      <c r="N3" s="9"/>
    </row>
    <row r="4" spans="1:14" ht="21.9" customHeight="1" x14ac:dyDescent="0.2">
      <c r="A4" s="51"/>
      <c r="B4" s="48" t="s">
        <v>1</v>
      </c>
      <c r="C4" s="48" t="s">
        <v>2</v>
      </c>
      <c r="D4" s="48" t="s">
        <v>3</v>
      </c>
      <c r="E4" s="48" t="s">
        <v>4</v>
      </c>
      <c r="F4" s="55" t="s">
        <v>5</v>
      </c>
      <c r="G4" s="48" t="s">
        <v>6</v>
      </c>
      <c r="H4" s="57" t="s">
        <v>7</v>
      </c>
      <c r="I4" s="48" t="s">
        <v>8</v>
      </c>
      <c r="J4" s="48" t="s">
        <v>9</v>
      </c>
      <c r="K4" s="49" t="s">
        <v>10</v>
      </c>
      <c r="L4" s="49"/>
      <c r="M4" s="49"/>
      <c r="N4" s="55" t="s">
        <v>13</v>
      </c>
    </row>
    <row r="5" spans="1:14" s="12" customFormat="1" ht="36" customHeight="1" x14ac:dyDescent="0.2">
      <c r="A5" s="52"/>
      <c r="B5" s="48"/>
      <c r="C5" s="48"/>
      <c r="D5" s="48"/>
      <c r="E5" s="48"/>
      <c r="F5" s="56"/>
      <c r="G5" s="48"/>
      <c r="H5" s="57"/>
      <c r="I5" s="48"/>
      <c r="J5" s="48"/>
      <c r="K5" s="10" t="s">
        <v>11</v>
      </c>
      <c r="L5" s="10" t="s">
        <v>35</v>
      </c>
      <c r="M5" s="11" t="s">
        <v>12</v>
      </c>
      <c r="N5" s="56"/>
    </row>
    <row r="6" spans="1:14" s="12" customFormat="1" ht="78" customHeight="1" x14ac:dyDescent="0.2">
      <c r="A6" s="13"/>
      <c r="B6" s="14"/>
      <c r="C6" s="1"/>
      <c r="D6" s="15"/>
      <c r="E6" s="14"/>
      <c r="F6" s="16"/>
      <c r="G6" s="17"/>
      <c r="H6" s="18"/>
      <c r="I6" s="18"/>
      <c r="J6" s="19"/>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B7" sqref="B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50"/>
      <c r="B1" s="53" t="s">
        <v>14</v>
      </c>
      <c r="C1" s="54"/>
      <c r="D1" s="54"/>
      <c r="E1" s="54"/>
      <c r="F1" s="54"/>
      <c r="G1" s="61"/>
      <c r="H1" s="54"/>
      <c r="I1" s="54"/>
      <c r="J1" s="54"/>
      <c r="K1" s="54"/>
      <c r="L1" s="54"/>
      <c r="M1" s="54"/>
      <c r="N1" s="54"/>
      <c r="O1" s="54"/>
    </row>
    <row r="2" spans="1:17" x14ac:dyDescent="0.2">
      <c r="A2" s="51"/>
    </row>
    <row r="3" spans="1:17" x14ac:dyDescent="0.15">
      <c r="A3" s="51"/>
      <c r="B3" s="28"/>
      <c r="C3" s="25"/>
      <c r="D3" s="25"/>
      <c r="E3" s="24"/>
      <c r="F3" s="24"/>
      <c r="G3" s="26"/>
      <c r="H3" s="27"/>
      <c r="I3" s="25"/>
      <c r="J3" s="43"/>
      <c r="K3" s="24"/>
      <c r="L3" s="24"/>
      <c r="M3" s="24"/>
      <c r="N3" s="38"/>
      <c r="O3" s="29"/>
      <c r="P3" s="24"/>
      <c r="Q3" s="24"/>
    </row>
    <row r="4" spans="1:17" ht="21.9" customHeight="1" x14ac:dyDescent="0.2">
      <c r="A4" s="51"/>
      <c r="B4" s="48" t="s">
        <v>15</v>
      </c>
      <c r="C4" s="48" t="s">
        <v>16</v>
      </c>
      <c r="D4" s="48" t="s">
        <v>17</v>
      </c>
      <c r="E4" s="48" t="s">
        <v>18</v>
      </c>
      <c r="F4" s="55" t="s">
        <v>19</v>
      </c>
      <c r="G4" s="62" t="s">
        <v>20</v>
      </c>
      <c r="H4" s="57" t="s">
        <v>21</v>
      </c>
      <c r="I4" s="48" t="s">
        <v>22</v>
      </c>
      <c r="J4" s="58" t="s">
        <v>23</v>
      </c>
      <c r="K4" s="59" t="s">
        <v>24</v>
      </c>
      <c r="L4" s="60" t="s">
        <v>25</v>
      </c>
      <c r="M4" s="60"/>
      <c r="N4" s="60"/>
      <c r="O4" s="55" t="s">
        <v>27</v>
      </c>
      <c r="P4" s="24"/>
      <c r="Q4" s="24"/>
    </row>
    <row r="5" spans="1:17" s="12" customFormat="1" ht="37.5" customHeight="1" x14ac:dyDescent="0.2">
      <c r="A5" s="52"/>
      <c r="B5" s="48"/>
      <c r="C5" s="48"/>
      <c r="D5" s="48"/>
      <c r="E5" s="48"/>
      <c r="F5" s="56"/>
      <c r="G5" s="62"/>
      <c r="H5" s="57"/>
      <c r="I5" s="48"/>
      <c r="J5" s="58"/>
      <c r="K5" s="59"/>
      <c r="L5" s="31" t="s">
        <v>26</v>
      </c>
      <c r="M5" s="31" t="s">
        <v>34</v>
      </c>
      <c r="N5" s="44" t="s">
        <v>12</v>
      </c>
      <c r="O5" s="56"/>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9"/>
  <sheetViews>
    <sheetView showZeros="0" tabSelected="1" view="pageBreakPreview" zoomScale="85" zoomScaleNormal="100" zoomScaleSheetLayoutView="85" workbookViewId="0">
      <selection activeCell="C8" sqref="C8"/>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6"/>
      <c r="B1" s="69" t="s">
        <v>28</v>
      </c>
      <c r="C1" s="70"/>
      <c r="D1" s="70"/>
      <c r="E1" s="70"/>
      <c r="F1" s="70"/>
      <c r="G1" s="70"/>
      <c r="H1" s="71"/>
      <c r="I1" s="70"/>
      <c r="J1" s="70"/>
      <c r="K1" s="70"/>
      <c r="L1" s="70"/>
      <c r="M1" s="70"/>
      <c r="N1" s="70"/>
    </row>
    <row r="2" spans="1:14" x14ac:dyDescent="0.2">
      <c r="A2" s="67"/>
    </row>
    <row r="3" spans="1:14" x14ac:dyDescent="0.15">
      <c r="A3" s="67"/>
      <c r="B3" s="28"/>
      <c r="N3" s="29"/>
    </row>
    <row r="4" spans="1:14" ht="21.9" customHeight="1" x14ac:dyDescent="0.2">
      <c r="A4" s="67"/>
      <c r="B4" s="48" t="s">
        <v>29</v>
      </c>
      <c r="C4" s="48" t="s">
        <v>16</v>
      </c>
      <c r="D4" s="48" t="s">
        <v>17</v>
      </c>
      <c r="E4" s="48" t="s">
        <v>18</v>
      </c>
      <c r="F4" s="55" t="s">
        <v>19</v>
      </c>
      <c r="G4" s="48" t="s">
        <v>30</v>
      </c>
      <c r="H4" s="57" t="s">
        <v>21</v>
      </c>
      <c r="I4" s="48" t="s">
        <v>22</v>
      </c>
      <c r="J4" s="63" t="s">
        <v>23</v>
      </c>
      <c r="K4" s="64" t="s">
        <v>31</v>
      </c>
      <c r="L4" s="65"/>
      <c r="M4" s="65"/>
      <c r="N4" s="55" t="s">
        <v>32</v>
      </c>
    </row>
    <row r="5" spans="1:14" s="32" customFormat="1" ht="36.75" customHeight="1" x14ac:dyDescent="0.2">
      <c r="A5" s="68"/>
      <c r="B5" s="48"/>
      <c r="C5" s="48"/>
      <c r="D5" s="48"/>
      <c r="E5" s="48"/>
      <c r="F5" s="56"/>
      <c r="G5" s="48"/>
      <c r="H5" s="57"/>
      <c r="I5" s="48"/>
      <c r="J5" s="63"/>
      <c r="K5" s="31" t="s">
        <v>26</v>
      </c>
      <c r="L5" s="31" t="s">
        <v>34</v>
      </c>
      <c r="M5" s="39" t="s">
        <v>12</v>
      </c>
      <c r="N5" s="56"/>
    </row>
    <row r="6" spans="1:14" s="32" customFormat="1" ht="69.900000000000006" customHeight="1" x14ac:dyDescent="0.2">
      <c r="A6" s="47"/>
      <c r="B6" s="14" t="s">
        <v>41</v>
      </c>
      <c r="C6" s="1" t="s">
        <v>37</v>
      </c>
      <c r="D6" s="40">
        <v>46065</v>
      </c>
      <c r="E6" s="14" t="s">
        <v>42</v>
      </c>
      <c r="F6" s="16">
        <v>8010001036398</v>
      </c>
      <c r="G6" s="17" t="s">
        <v>38</v>
      </c>
      <c r="H6" s="18" t="s">
        <v>39</v>
      </c>
      <c r="I6" s="18">
        <v>4033480</v>
      </c>
      <c r="J6" s="19" t="s">
        <v>40</v>
      </c>
      <c r="K6" s="20" t="s">
        <v>36</v>
      </c>
      <c r="L6" s="20">
        <v>0</v>
      </c>
      <c r="M6" s="21" t="s">
        <v>36</v>
      </c>
      <c r="N6" s="22"/>
    </row>
    <row r="7" spans="1:14" s="32" customFormat="1" ht="69.900000000000006" customHeight="1" x14ac:dyDescent="0.2">
      <c r="A7" s="31"/>
      <c r="B7" s="14" t="s">
        <v>43</v>
      </c>
      <c r="C7" s="1" t="s">
        <v>37</v>
      </c>
      <c r="D7" s="40">
        <v>46070</v>
      </c>
      <c r="E7" s="14" t="s">
        <v>44</v>
      </c>
      <c r="F7" s="16">
        <v>8120001057631</v>
      </c>
      <c r="G7" s="17" t="s">
        <v>38</v>
      </c>
      <c r="H7" s="18" t="s">
        <v>39</v>
      </c>
      <c r="I7" s="18">
        <v>5925810</v>
      </c>
      <c r="J7" s="19" t="s">
        <v>40</v>
      </c>
      <c r="K7" s="20" t="s">
        <v>36</v>
      </c>
      <c r="L7" s="20">
        <v>0</v>
      </c>
      <c r="M7" s="21" t="s">
        <v>36</v>
      </c>
      <c r="N7" s="22"/>
    </row>
    <row r="8" spans="1:14" s="32" customFormat="1" ht="69.900000000000006" customHeight="1" x14ac:dyDescent="0.2">
      <c r="A8" s="46"/>
      <c r="B8" s="14" t="s">
        <v>45</v>
      </c>
      <c r="C8" s="1" t="s">
        <v>37</v>
      </c>
      <c r="D8" s="40">
        <v>46079</v>
      </c>
      <c r="E8" s="14" t="s">
        <v>46</v>
      </c>
      <c r="F8" s="16">
        <v>2010801011481</v>
      </c>
      <c r="G8" s="17" t="s">
        <v>38</v>
      </c>
      <c r="H8" s="18">
        <v>11099110</v>
      </c>
      <c r="I8" s="18">
        <v>6577703</v>
      </c>
      <c r="J8" s="19">
        <v>0.59199999999999997</v>
      </c>
      <c r="K8" s="20" t="s">
        <v>36</v>
      </c>
      <c r="L8" s="20">
        <v>0</v>
      </c>
      <c r="M8" s="21" t="s">
        <v>36</v>
      </c>
      <c r="N8" s="22"/>
    </row>
    <row r="9" spans="1:14" s="32" customFormat="1" ht="69.900000000000006" customHeight="1" x14ac:dyDescent="0.2">
      <c r="A9" s="46"/>
      <c r="B9" s="14" t="s">
        <v>47</v>
      </c>
      <c r="C9" s="1" t="s">
        <v>37</v>
      </c>
      <c r="D9" s="40">
        <v>46080</v>
      </c>
      <c r="E9" s="14" t="s">
        <v>48</v>
      </c>
      <c r="F9" s="16" t="s">
        <v>49</v>
      </c>
      <c r="G9" s="17" t="s">
        <v>38</v>
      </c>
      <c r="H9" s="18" t="s">
        <v>39</v>
      </c>
      <c r="I9" s="18">
        <v>693000000</v>
      </c>
      <c r="J9" s="19" t="s">
        <v>40</v>
      </c>
      <c r="K9" s="20" t="s">
        <v>36</v>
      </c>
      <c r="L9" s="20">
        <v>0</v>
      </c>
      <c r="M9" s="21" t="s">
        <v>36</v>
      </c>
      <c r="N9" s="22"/>
    </row>
    <row r="10" spans="1:14" s="32" customFormat="1" ht="69.900000000000006" customHeight="1" x14ac:dyDescent="0.2">
      <c r="A10" s="46"/>
      <c r="B10" s="14"/>
      <c r="C10" s="1"/>
      <c r="D10" s="40"/>
      <c r="E10" s="14"/>
      <c r="F10" s="16"/>
      <c r="G10" s="17"/>
      <c r="H10" s="18"/>
      <c r="I10" s="18"/>
      <c r="J10" s="19"/>
      <c r="K10" s="20"/>
      <c r="L10" s="20"/>
      <c r="M10" s="21"/>
      <c r="N10" s="22"/>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s="32" customFormat="1" ht="69.900000000000006" customHeight="1" x14ac:dyDescent="0.2">
      <c r="A86" s="46"/>
      <c r="B86" s="14"/>
      <c r="C86" s="1"/>
      <c r="D86" s="40"/>
      <c r="E86" s="14"/>
      <c r="F86" s="16"/>
      <c r="G86" s="17"/>
      <c r="H86" s="18"/>
      <c r="I86" s="18"/>
      <c r="J86" s="19"/>
      <c r="K86" s="20"/>
      <c r="L86" s="20"/>
      <c r="M86" s="21"/>
      <c r="N86" s="2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c r="C95" s="1"/>
      <c r="D95" s="40"/>
      <c r="E95" s="14"/>
      <c r="F95" s="16"/>
      <c r="G95" s="17"/>
      <c r="H95" s="18"/>
      <c r="I95" s="18"/>
      <c r="J95" s="19"/>
      <c r="K95" s="20"/>
      <c r="L95" s="20"/>
      <c r="M95" s="21"/>
      <c r="N95" s="22"/>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c r="A105" s="46"/>
      <c r="B105" s="14" t="str">
        <f>IF(A105="","",VLOOKUP(A105,#REF!,5,FALSE))</f>
        <v/>
      </c>
      <c r="C105" s="1" t="str">
        <f>IF(A105="","",VLOOKUP(A105,#REF!,6,FALSE))</f>
        <v/>
      </c>
      <c r="D105" s="40" t="str">
        <f>IF(A105="","",VLOOKUP(A105,#REF!,9,FALSE))</f>
        <v/>
      </c>
      <c r="E105" s="14" t="str">
        <f>IF(A105="","",VLOOKUP(A105,#REF!,10,FALSE))</f>
        <v/>
      </c>
      <c r="F105" s="16" t="str">
        <f>IF(A105="","",VLOOKUP(A105,#REF!,11,FALSE))</f>
        <v/>
      </c>
      <c r="G105" s="17" t="str">
        <f>IF(A105="","",IF(VLOOKUP(A105,#REF!,14,FALSE)="②一般競争入札（総合評価方式）","一般競争入札"&amp;CHAR(10)&amp;"（総合評価方式）","一般競争入札"))</f>
        <v/>
      </c>
      <c r="H105" s="18" t="str">
        <f>IF(A105="","",IF(VLOOKUP(A105,#REF!,16,FALSE)="他官署で調達手続きを実施のため","他官署で調達手続きを実施のため",IF(VLOOKUP(A105,#REF!,23,FALSE)="②同種の他の契約の予定価格を類推されるおそれがあるため公表しない","同種の他の契約の予定価格を類推されるおそれがあるため公表しない",IF(VLOOKUP(A105,#REF!,23,FALSE)="－","－",IF(VLOOKUP(A105,#REF!,7,FALSE)&lt;&gt;"",TEXT(VLOOKUP(A105,#REF!,16,FALSE),"#,##0円")&amp;CHAR(10)&amp;"(A)",VLOOKUP(A105,#REF!,16,FALSE))))))</f>
        <v/>
      </c>
      <c r="I105" s="18" t="str">
        <f>IF(A105="","",VLOOKUP(A105,#REF!,17,FALSE))</f>
        <v/>
      </c>
      <c r="J105" s="19" t="str">
        <f>IF(A105="","",IF(VLOOKUP(A105,#REF!,16,FALSE)="他官署で調達手続きを実施のため","－",IF(VLOOKUP(A105,#REF!,23,FALSE)="②同種の他の契約の予定価格を類推されるおそれがあるため公表しない","－",IF(VLOOKUP(A105,#REF!,23,FALSE)="－","－",IF(VLOOKUP(A105,#REF!,7,FALSE)&lt;&gt;"",TEXT(VLOOKUP(A105,#REF!,19,FALSE),"#.0%")&amp;CHAR(10)&amp;"(B/A×100)",VLOOKUP(A105,#REF!,19,FALSE))))))</f>
        <v/>
      </c>
      <c r="K105" s="20" t="str">
        <f>IF(A105="","",IF(VLOOKUP(A105,#REF!,12,FALSE)="①公益社団法人","公社",IF(VLOOKUP(A105,#REF!,12,FALSE)="②公益財団法人","公財","")))</f>
        <v/>
      </c>
      <c r="L105" s="20" t="str">
        <f>IF(A105="","",VLOOKUP(A105,#REF!,13,FALSE))</f>
        <v/>
      </c>
      <c r="M105" s="21" t="str">
        <f>IF(A105="","",IF(VLOOKUP(A105,#REF!,13,FALSE)="国所管",VLOOKUP(A105,#REF!,24,FALSE),""))</f>
        <v/>
      </c>
      <c r="N105" s="22" t="str">
        <f>IF(A105="","",IF(AND(P105="○",O105="分担契約/単価契約"),"単価契約"&amp;CHAR(10)&amp;"予定調達総額 "&amp;TEXT(VLOOKUP(A105,#REF!,16,FALSE),"#,##0円")&amp;"(B)"&amp;CHAR(10)&amp;"分担契約"&amp;CHAR(10)&amp;VLOOKUP(A105,#REF!,32,FALSE),IF(AND(P105="○",O105="分担契約"),"分担契約"&amp;CHAR(10)&amp;"契約総額 "&amp;TEXT(VLOOKUP(A105,#REF!,16,FALSE),"#,##0円")&amp;"(B)"&amp;CHAR(10)&amp;VLOOKUP(A105,#REF!,32,FALSE),(IF(O105="分担契約/単価契約","単価契約"&amp;CHAR(10)&amp;"予定調達総額 "&amp;TEXT(VLOOKUP(A105,#REF!,16,FALSE),"#,##0円")&amp;CHAR(10)&amp;"分担契約"&amp;CHAR(10)&amp;VLOOKUP(A105,#REF!,32,FALSE),IF(O105="分担契約","分担契約"&amp;CHAR(10)&amp;"契約総額 "&amp;TEXT(VLOOKUP(A105,#REF!,16,FALSE),"#,##0円")&amp;CHAR(10)&amp;VLOOKUP(A105,#REF!,32,FALSE),IF(O105="単価契約","単価契約"&amp;CHAR(10)&amp;"予定調達総額 "&amp;TEXT(VLOOKUP(A105,#REF!,16,FALSE),"#,##0円")&amp;CHAR(10)&amp;VLOOKUP(A105,#REF!,32,FALSE),VLOOKUP(A105,#REF!,32,FALSE))))))))</f>
        <v/>
      </c>
      <c r="O105" s="32"/>
      <c r="P105" s="32"/>
    </row>
    <row r="106" spans="1:16" ht="69.900000000000006" customHeight="1" x14ac:dyDescent="0.2"/>
    <row r="107" spans="1:16" ht="69.900000000000006" customHeight="1" x14ac:dyDescent="0.2"/>
    <row r="108" spans="1:16" ht="69.900000000000006" customHeight="1" x14ac:dyDescent="0.2"/>
    <row r="109"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5" xr:uid="{00000000-0002-0000-0200-000000000000}"/>
    <dataValidation imeMode="halfAlpha" allowBlank="1" showInputMessage="1" showErrorMessage="1" errorTitle="参考" error="半角数字で入力して下さい。" promptTitle="入力方法" prompt="半角数字で入力して下さい。" sqref="H6:J105"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6"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85" zoomScaleNormal="100" zoomScaleSheetLayoutView="85" workbookViewId="0">
      <selection activeCell="G7" sqref="G7"/>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6"/>
      <c r="B1" s="53" t="s">
        <v>33</v>
      </c>
      <c r="C1" s="54"/>
      <c r="D1" s="54"/>
      <c r="E1" s="54"/>
      <c r="F1" s="54"/>
      <c r="G1" s="61"/>
      <c r="H1" s="54"/>
      <c r="I1" s="54"/>
      <c r="J1" s="54"/>
      <c r="K1" s="54"/>
      <c r="L1" s="54"/>
      <c r="M1" s="54"/>
      <c r="N1" s="54"/>
      <c r="O1" s="54"/>
    </row>
    <row r="2" spans="1:15" x14ac:dyDescent="0.2">
      <c r="A2" s="67"/>
    </row>
    <row r="3" spans="1:15" x14ac:dyDescent="0.15">
      <c r="A3" s="67"/>
      <c r="B3" s="28"/>
      <c r="O3" s="29"/>
    </row>
    <row r="4" spans="1:15" ht="21.9" customHeight="1" x14ac:dyDescent="0.2">
      <c r="A4" s="67"/>
      <c r="B4" s="48" t="s">
        <v>29</v>
      </c>
      <c r="C4" s="48" t="s">
        <v>16</v>
      </c>
      <c r="D4" s="48" t="s">
        <v>17</v>
      </c>
      <c r="E4" s="48" t="s">
        <v>18</v>
      </c>
      <c r="F4" s="55" t="s">
        <v>19</v>
      </c>
      <c r="G4" s="62" t="s">
        <v>20</v>
      </c>
      <c r="H4" s="57" t="s">
        <v>21</v>
      </c>
      <c r="I4" s="48" t="s">
        <v>22</v>
      </c>
      <c r="J4" s="48" t="s">
        <v>23</v>
      </c>
      <c r="K4" s="59" t="s">
        <v>24</v>
      </c>
      <c r="L4" s="60" t="s">
        <v>25</v>
      </c>
      <c r="M4" s="60"/>
      <c r="N4" s="60"/>
      <c r="O4" s="30"/>
    </row>
    <row r="5" spans="1:15" s="32" customFormat="1" ht="36" customHeight="1" x14ac:dyDescent="0.2">
      <c r="A5" s="68"/>
      <c r="B5" s="48"/>
      <c r="C5" s="48"/>
      <c r="D5" s="48"/>
      <c r="E5" s="48"/>
      <c r="F5" s="56"/>
      <c r="G5" s="62"/>
      <c r="H5" s="57"/>
      <c r="I5" s="48"/>
      <c r="J5" s="48"/>
      <c r="K5" s="59"/>
      <c r="L5" s="31" t="s">
        <v>26</v>
      </c>
      <c r="M5" s="31" t="s">
        <v>34</v>
      </c>
      <c r="N5" s="31" t="s">
        <v>12</v>
      </c>
      <c r="O5" s="31" t="s">
        <v>27</v>
      </c>
    </row>
    <row r="6" spans="1:15" s="32" customFormat="1" ht="69.900000000000006" customHeight="1" x14ac:dyDescent="0.2">
      <c r="A6" s="31"/>
      <c r="B6" s="14"/>
      <c r="C6" s="1"/>
      <c r="D6" s="15"/>
      <c r="E6" s="14"/>
      <c r="F6" s="16"/>
      <c r="G6" s="33"/>
      <c r="H6" s="18"/>
      <c r="I6" s="18"/>
      <c r="J6" s="20"/>
      <c r="K6" s="34"/>
      <c r="L6" s="20"/>
      <c r="M6" s="20"/>
      <c r="N6" s="34"/>
      <c r="O6" s="22"/>
    </row>
    <row r="7" spans="1:15" s="32" customFormat="1" ht="76.2" customHeight="1" x14ac:dyDescent="0.2">
      <c r="A7" s="46"/>
      <c r="B7" s="14"/>
      <c r="C7" s="1"/>
      <c r="D7" s="15"/>
      <c r="E7" s="14"/>
      <c r="F7" s="16"/>
      <c r="G7" s="33"/>
      <c r="H7" s="18"/>
      <c r="I7" s="18"/>
      <c r="J7" s="20"/>
      <c r="K7" s="34"/>
      <c r="L7" s="20"/>
      <c r="M7" s="20"/>
      <c r="N7" s="34"/>
      <c r="O7" s="22"/>
    </row>
    <row r="8" spans="1:15" s="32" customFormat="1" ht="78.599999999999994" customHeight="1" x14ac:dyDescent="0.2">
      <c r="A8" s="46"/>
      <c r="B8" s="14"/>
      <c r="C8" s="1"/>
      <c r="D8" s="15"/>
      <c r="E8" s="14"/>
      <c r="F8" s="16"/>
      <c r="G8" s="33"/>
      <c r="H8" s="18"/>
      <c r="I8" s="18"/>
      <c r="J8" s="20"/>
      <c r="K8" s="34"/>
      <c r="L8" s="20"/>
      <c r="M8" s="20"/>
      <c r="N8" s="34"/>
      <c r="O8" s="22"/>
    </row>
    <row r="9" spans="1:15" s="32" customFormat="1" ht="67.2" customHeight="1" x14ac:dyDescent="0.2">
      <c r="A9" s="46"/>
      <c r="B9" s="14"/>
      <c r="C9" s="1"/>
      <c r="D9" s="15"/>
      <c r="E9" s="14"/>
      <c r="F9" s="16"/>
      <c r="G9" s="33"/>
      <c r="H9" s="18"/>
      <c r="I9" s="18"/>
      <c r="J9" s="20"/>
      <c r="K9" s="34"/>
      <c r="L9" s="20"/>
      <c r="M9" s="20"/>
      <c r="N9" s="34"/>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2026-03-11T01:58:21Z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