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2A2B341-7395-4FD9-801E-24192406F31C}" xr6:coauthVersionLast="47" xr6:coauthVersionMax="47" xr10:uidLastSave="{00000000-0000-0000-0000-000000000000}"/>
  <bookViews>
    <workbookView xWindow="-28920" yWindow="-120" windowWidth="29040" windowHeight="15720"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別紙様式３!$A$5:$N$84</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別紙様式２!$B$1:$O$8</definedName>
    <definedName name="_xlnm.Print_Area" localSheetId="2">別紙様式３!$B$1:$N$10</definedName>
    <definedName name="_xlnm.Print_Area" localSheetId="3">別紙様式４!$B$1:$O$6</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5" i="5"/>
  <c r="G95" i="5"/>
  <c r="M95" i="5"/>
  <c r="E95" i="5"/>
  <c r="L95" i="5"/>
  <c r="D95" i="5"/>
  <c r="K95" i="5"/>
  <c r="C95" i="5"/>
  <c r="J95" i="5"/>
  <c r="B95" i="5"/>
  <c r="F95" i="5"/>
  <c r="N95" i="5"/>
  <c r="I95"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2" i="5"/>
  <c r="E102" i="5"/>
  <c r="L102" i="5"/>
  <c r="D102" i="5"/>
  <c r="J102" i="5"/>
  <c r="B102" i="5"/>
  <c r="I102" i="5"/>
  <c r="H102" i="5"/>
  <c r="G102" i="5"/>
  <c r="N102" i="5"/>
  <c r="K102" i="5"/>
  <c r="F102" i="5"/>
  <c r="C102"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3" i="5"/>
  <c r="G103" i="5"/>
  <c r="N103" i="5"/>
  <c r="F103" i="5"/>
  <c r="M103" i="5"/>
  <c r="E103" i="5"/>
  <c r="L103" i="5"/>
  <c r="D103" i="5"/>
  <c r="K103" i="5"/>
  <c r="C103" i="5"/>
  <c r="J103" i="5"/>
  <c r="B103" i="5"/>
  <c r="I103" i="5"/>
  <c r="J101" i="5"/>
  <c r="B101" i="5"/>
  <c r="I101" i="5"/>
  <c r="G101" i="5"/>
  <c r="N101" i="5"/>
  <c r="F101" i="5"/>
  <c r="M101" i="5"/>
  <c r="E101" i="5"/>
  <c r="L101" i="5"/>
  <c r="D101" i="5"/>
  <c r="H101" i="5"/>
  <c r="C101" i="5"/>
  <c r="K101" i="5"/>
  <c r="L99" i="5"/>
  <c r="D99" i="5"/>
  <c r="K99" i="5"/>
  <c r="C99" i="5"/>
  <c r="I99" i="5"/>
  <c r="H99" i="5"/>
  <c r="G99" i="5"/>
  <c r="N99" i="5"/>
  <c r="F99" i="5"/>
  <c r="M99" i="5"/>
  <c r="B99" i="5"/>
  <c r="J99" i="5"/>
  <c r="E99" i="5"/>
  <c r="N97" i="5"/>
  <c r="F97" i="5"/>
  <c r="M97" i="5"/>
  <c r="E97" i="5"/>
  <c r="K97" i="5"/>
  <c r="C97" i="5"/>
  <c r="J97" i="5"/>
  <c r="B97" i="5"/>
  <c r="I97" i="5"/>
  <c r="H97" i="5"/>
  <c r="L97" i="5"/>
  <c r="G97" i="5"/>
  <c r="D97" i="5"/>
  <c r="K101" i="3"/>
  <c r="C101" i="3"/>
  <c r="J101" i="3"/>
  <c r="B101" i="3"/>
  <c r="H101" i="3"/>
  <c r="N101" i="3"/>
  <c r="F101" i="3"/>
  <c r="M101" i="3"/>
  <c r="I101" i="3"/>
  <c r="G101" i="3"/>
  <c r="E101" i="3"/>
  <c r="D101" i="3"/>
  <c r="L101" i="3"/>
  <c r="P17" i="4"/>
  <c r="K96" i="5"/>
  <c r="C96" i="5"/>
  <c r="J96" i="5"/>
  <c r="B96" i="5"/>
  <c r="H96" i="5"/>
  <c r="G96" i="5"/>
  <c r="N96" i="5"/>
  <c r="F96" i="5"/>
  <c r="M96" i="5"/>
  <c r="E96" i="5"/>
  <c r="I96" i="5"/>
  <c r="D96" i="5"/>
  <c r="L96"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4" i="5"/>
  <c r="E94" i="5"/>
  <c r="L94" i="5"/>
  <c r="D94" i="5"/>
  <c r="J94" i="5"/>
  <c r="B94" i="5"/>
  <c r="I94" i="5"/>
  <c r="H94" i="5"/>
  <c r="G94" i="5"/>
  <c r="N94" i="5"/>
  <c r="C94" i="5"/>
  <c r="K94" i="5"/>
  <c r="F94" i="5"/>
  <c r="I98" i="5"/>
  <c r="H98" i="5"/>
  <c r="N98" i="5"/>
  <c r="F98" i="5"/>
  <c r="M98" i="5"/>
  <c r="E98" i="5"/>
  <c r="L98" i="5"/>
  <c r="D98" i="5"/>
  <c r="K98" i="5"/>
  <c r="C98" i="5"/>
  <c r="J98" i="5"/>
  <c r="G98" i="5"/>
  <c r="B98"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0" i="5"/>
  <c r="N100" i="5"/>
  <c r="F100" i="5"/>
  <c r="L100" i="5"/>
  <c r="D100" i="5"/>
  <c r="K100" i="5"/>
  <c r="C100" i="5"/>
  <c r="J100" i="5"/>
  <c r="B100" i="5"/>
  <c r="I100" i="5"/>
  <c r="E100" i="5"/>
  <c r="M100" i="5"/>
  <c r="H100"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<sst xmlns="http://schemas.openxmlformats.org/spreadsheetml/2006/main" count="242" uniqueCount="72">
  <si>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</si>
  <si>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</si>
  <si>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</si>
  <si>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</si>
  <si>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</si>
  <si>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</si>
  <si>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</si>
  <si>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</si>
  <si>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</si>
  <si>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</si>
  <si>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</si>
  <si>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</si>
  <si>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</si>
  <si>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</si>
  <si>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</si>
  <si>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</si>
  <si>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</si>
  <si>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</si>
  <si>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</si>
  <si>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</si>
  <si>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</si>
  <si>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</si>
  <si>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</si>
  <si>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</si>
  <si>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</si>
  <si>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</si>
  <si>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</si>
  <si>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</si>
  <si>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</si>
  <si>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</si>
  <si>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</si>
  <si>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</si>
  <si>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</si>
  <si>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</si>
  <si>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</si>
  <si>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</si>
  <si>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</si>
  <si>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東京税関本関10階事務室改修工事　一式</t>
  </si>
  <si>
    <t>支出負担行為担当官
東京税関総務部長
松田　真吾
東京都江東区青海２－７－１１</t>
  </si>
  <si>
    <t>SSPC株式会社
静岡県藤枝市南新屋２６０－１５</t>
  </si>
  <si>
    <t>一般競争入札</t>
  </si>
  <si>
    <t>2PTB本館大屋根箱樋補修工事（共有2025）　一式</t>
  </si>
  <si>
    <t>分任支出負担行為担当官
東京税関成田税関支署長
荒巻　英敏
千葉県成田市古込字古込１－１
ほか１官署等</t>
  </si>
  <si>
    <t>エアポートメンテナンスサービス株式会社
千葉県成田市三里塚字御料牧場１－２</t>
  </si>
  <si>
    <t>成田国際空港の官民共有施設に係る契約手続きは、協定書に基づき成田国際空港株式会社が行うこととなっており、官庁側として応分の負担をするため同社が選定した社と契約する必要があり、競争を許さないことから会計法第29条の３第４項に該当するため。(根拠区分：ロ)</t>
  </si>
  <si>
    <t>8,580,000円
(A)</t>
  </si>
  <si>
    <t>100.0%
(B/A×100)</t>
  </si>
  <si>
    <t>1・2PTB到着コンコースキオスク端末用電源整備工事　一式</t>
  </si>
  <si>
    <t>成田国際空港株式会社
千葉県成田市古込字古込１－１</t>
  </si>
  <si>
    <t>成田国際空港民間エリアの工事となるため、官庁側として応分の負担をするため同社と契約する必要があり、競争を許さないことから会計法第29条の３第４項に該当するため。(根拠区分：ロ)</t>
  </si>
  <si>
    <t>第2ＰＴＢ清掃用ゴンドラ更新工事(共有)委託契約　一式</t>
  </si>
  <si>
    <t>分任支出負担行為担当官
東京税関成田税関支署長
荒巻　英敏
千葉県成田市古込字古込１－１</t>
  </si>
  <si>
    <t>12,588,763円
(A)</t>
    <phoneticPr fontId="3"/>
  </si>
  <si>
    <t>分担契約
契約総額：8,580,000円（B)</t>
    <rPh sb="0" eb="4">
      <t>ブンタンケイヤク</t>
    </rPh>
    <rPh sb="5" eb="9">
      <t>ケイヤクソウガク</t>
    </rPh>
    <rPh sb="19" eb="20">
      <t>エン</t>
    </rPh>
    <phoneticPr fontId="3"/>
  </si>
  <si>
    <t>分任支出負担行為担当官
東京税関成田税関支署長
荒巻　英敏
千葉県成田市古込字古込１－１
ほか１官署</t>
    <phoneticPr fontId="3"/>
  </si>
  <si>
    <t>令和7年度パーソナルコンピュータ等の調達
ノートパーソナルコンピュータ　26台</t>
  </si>
  <si>
    <t>株式会社ニューテック
東京都港区浜松町２－７－１９</t>
  </si>
  <si>
    <t>株式会社クラウド
東京都新宿区新宿１－１８－１０</t>
  </si>
  <si>
    <t>同種の他の契約の予定価格を類推されるおそれがあるため公表しない</t>
  </si>
  <si>
    <t>－</t>
  </si>
  <si>
    <t>令和7年度　税関職員用制服の調達（2回目）
税関職員用制服　男性上衣　200着ほか3品目</t>
  </si>
  <si>
    <t>株式会社カンセン
東京都中央区日本橋中洲６－１３</t>
  </si>
  <si>
    <t>令和7年度　税関制服用合服シャツの調達（2回目）
税関制服用合服シャツ　男性シャツ　400着ほか1品目</t>
  </si>
  <si>
    <t>株式会社ケーエムシー
東京都渋谷区東１－２６－３０</t>
  </si>
  <si>
    <t>支出負担行為担当官
東京税関総務部長
松田　真吾
東京都江東区青海２－７－１１
ほか１官署</t>
  </si>
  <si>
    <t>株式会社紀伊國屋書店
東京都新宿区新宿３－１７－７</t>
  </si>
  <si>
    <t>16,529,210円
(A)</t>
  </si>
  <si>
    <t>87.6%
(B/A×100)</t>
  </si>
  <si>
    <t>分担契約
契約総額：14,484,999円（B)</t>
    <rPh sb="0" eb="4">
      <t>ブンタンケイヤク</t>
    </rPh>
    <rPh sb="5" eb="9">
      <t>ケイヤクソウガク</t>
    </rPh>
    <rPh sb="20" eb="21">
      <t>エン</t>
    </rPh>
    <phoneticPr fontId="3"/>
  </si>
  <si>
    <t>分担契約
契約総額：12,588,763円（B)</t>
    <rPh sb="0" eb="4">
      <t>ブンタンケイヤク</t>
    </rPh>
    <rPh sb="5" eb="9">
      <t>ケイヤクソウガク</t>
    </rPh>
    <phoneticPr fontId="3"/>
  </si>
  <si>
    <t>図書「輸出統計品目表2026年版」ほかの購入
輸出統計品目表2026年版　　1,646冊ほか3品目</t>
    <phoneticPr fontId="3"/>
  </si>
  <si>
    <t>令和7年度　非常用備蓄食料等の調達　
アルファ米（ドライカレー）　2950袋　他8品目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</si>
</sst>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160020</xdr:colOff>
      <xdr:row>5</xdr:row>
      <xdr:rowOff>144780</xdr:rowOff>
    </xdr:from>
    <xdr:to>
      <xdr:col>8</xdr:col>
      <xdr:colOff>375279</xdr:colOff>
      <xdr:row>5</xdr:row>
      <xdr:rowOff>788670</xdr:rowOff>
    </xdr:to>
    <xdr:sp macro="" textlink="">
      <xdr:nvSpPr>
        <xdr:cNvPr id="2" name="テキスト ボックス 1">
          <a:extLst>
            <a:ext uri="{FF2B5EF4-FFF2-40B4-BE49-F238E27FC236}">
              <a16:creationId xmlns:a16="http://schemas.microsoft.com/office/drawing/2014/main" id="{C5995446-6D3B-4A55-8A4C-76830B065B9B}"/>
            </a:ext>
          </a:extLst>
        </xdr:cNvPr>
        <xdr:cNvSpPr txBox="1"/>
      </xdr:nvSpPr>
      <xdr:spPr>
        <a:xfrm>
          <a:off x="5577840" y="1501140"/>
          <a:ext cx="6204579"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view="pageBreakPreview" zoomScaleNormal="100" zoomScaleSheetLayoutView="100" workbookViewId="0">
      <selection activeCell="C7" sqref="C7"/>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t="s">
        <v>37</v>
      </c>
      <c r="C6" s="1" t="s">
        <v>38</v>
      </c>
      <c r="D6" s="15">
        <v>46009</v>
      </c>
      <c r="E6" s="14" t="s">
        <v>39</v>
      </c>
      <c r="F6" s="16">
        <v>6080002009209</v>
      </c>
      <c r="G6" s="17" t="s">
        <v>40</v>
      </c>
      <c r="H6" s="18">
        <v>9246497</v>
      </c>
      <c r="I6" s="18">
        <v>8558000</v>
      </c>
      <c r="J6" s="19">
        <v>0.92500000000000004</v>
      </c>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85" zoomScaleNormal="100" zoomScaleSheetLayoutView="85" workbookViewId="0">
      <selection activeCell="B1" sqref="B1:O1"/>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86.4" x14ac:dyDescent="0.2">
      <c r="A6" s="13"/>
      <c r="B6" s="14" t="s">
        <v>41</v>
      </c>
      <c r="C6" s="1" t="s">
        <v>42</v>
      </c>
      <c r="D6" s="45">
        <v>45995</v>
      </c>
      <c r="E6" s="14" t="s">
        <v>43</v>
      </c>
      <c r="F6" s="16">
        <v>7040001042741</v>
      </c>
      <c r="G6" s="17" t="s">
        <v>44</v>
      </c>
      <c r="H6" s="18" t="s">
        <v>45</v>
      </c>
      <c r="I6" s="18">
        <v>1453452</v>
      </c>
      <c r="J6" s="20" t="s">
        <v>46</v>
      </c>
      <c r="K6" s="34"/>
      <c r="L6" s="20" t="s">
        <v>36</v>
      </c>
      <c r="M6" s="20">
        <v>0</v>
      </c>
      <c r="N6" s="21" t="s">
        <v>36</v>
      </c>
      <c r="O6" s="22" t="s">
        <v>53</v>
      </c>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64.8" x14ac:dyDescent="0.2">
      <c r="A7" s="13"/>
      <c r="B7" s="14" t="s">
        <v>47</v>
      </c>
      <c r="C7" s="1" t="s">
        <v>54</v>
      </c>
      <c r="D7" s="45">
        <v>46001</v>
      </c>
      <c r="E7" s="14" t="s">
        <v>48</v>
      </c>
      <c r="F7" s="16">
        <v>9040001044645</v>
      </c>
      <c r="G7" s="17" t="s">
        <v>49</v>
      </c>
      <c r="H7" s="18" t="s">
        <v>52</v>
      </c>
      <c r="I7" s="18">
        <v>6294382</v>
      </c>
      <c r="J7" s="20" t="s">
        <v>46</v>
      </c>
      <c r="K7" s="34"/>
      <c r="L7" s="20" t="s">
        <v>36</v>
      </c>
      <c r="M7" s="20">
        <v>0</v>
      </c>
      <c r="N7" s="21" t="s">
        <v>36</v>
      </c>
      <c r="O7" s="22" t="s">
        <v>69</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86.4" x14ac:dyDescent="0.2">
      <c r="A8" s="13"/>
      <c r="B8" s="14" t="s">
        <v>50</v>
      </c>
      <c r="C8" s="1" t="s">
        <v>51</v>
      </c>
      <c r="D8" s="45">
        <v>46007</v>
      </c>
      <c r="E8" s="14" t="s">
        <v>48</v>
      </c>
      <c r="F8" s="16">
        <v>9040001044645</v>
      </c>
      <c r="G8" s="17" t="s">
        <v>44</v>
      </c>
      <c r="H8" s="18">
        <v>10777839</v>
      </c>
      <c r="I8" s="18">
        <v>10777839</v>
      </c>
      <c r="J8" s="20">
        <v>1</v>
      </c>
      <c r="K8" s="34"/>
      <c r="L8" s="20" t="s">
        <v>36</v>
      </c>
      <c r="M8" s="20">
        <v>0</v>
      </c>
      <c r="N8" s="21" t="s">
        <v>36</v>
      </c>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6" orientation="landscape" r:id="rId1"/>
  <headerFooter alignWithMargins="0"/>
  <rowBreaks count="1" manualBreakCount="1">
    <brk id="13"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7"/>
  <sheetViews>
    <sheetView showZeros="0" tabSelected="1" view="pageBreakPreview" topLeftCell="A5" zoomScale="85" zoomScaleNormal="100" zoomScaleSheetLayoutView="85" workbookViewId="0">
      <selection activeCell="H12" sqref="H12"/>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55</v>
      </c>
      <c r="C6" s="1" t="s">
        <v>38</v>
      </c>
      <c r="D6" s="40">
        <v>45994</v>
      </c>
      <c r="E6" s="14" t="s">
        <v>56</v>
      </c>
      <c r="F6" s="16">
        <v>4010401039731</v>
      </c>
      <c r="G6" s="17" t="s">
        <v>40</v>
      </c>
      <c r="H6" s="18">
        <v>9869495</v>
      </c>
      <c r="I6" s="18">
        <v>5262400</v>
      </c>
      <c r="J6" s="19">
        <v>0.53300000000000003</v>
      </c>
      <c r="K6" s="20" t="s">
        <v>36</v>
      </c>
      <c r="L6" s="20">
        <v>0</v>
      </c>
      <c r="M6" s="21" t="s">
        <v>36</v>
      </c>
      <c r="N6" s="22"/>
    </row>
    <row r="7" spans="1:14" s="32" customFormat="1" ht="69.900000000000006" customHeight="1" x14ac:dyDescent="0.2">
      <c r="A7" s="46"/>
      <c r="B7" s="14" t="s">
        <v>71</v>
      </c>
      <c r="C7" s="1" t="s">
        <v>38</v>
      </c>
      <c r="D7" s="40">
        <v>46000</v>
      </c>
      <c r="E7" s="14" t="s">
        <v>57</v>
      </c>
      <c r="F7" s="16">
        <v>6011101056255</v>
      </c>
      <c r="G7" s="17" t="s">
        <v>40</v>
      </c>
      <c r="H7" s="18" t="s">
        <v>58</v>
      </c>
      <c r="I7" s="18">
        <v>2888527</v>
      </c>
      <c r="J7" s="19" t="s">
        <v>59</v>
      </c>
      <c r="K7" s="20" t="s">
        <v>36</v>
      </c>
      <c r="L7" s="20">
        <v>0</v>
      </c>
      <c r="M7" s="21" t="s">
        <v>36</v>
      </c>
      <c r="N7" s="22"/>
    </row>
    <row r="8" spans="1:14" s="32" customFormat="1" ht="69.900000000000006" customHeight="1" x14ac:dyDescent="0.2">
      <c r="A8" s="46"/>
      <c r="B8" s="14" t="s">
        <v>60</v>
      </c>
      <c r="C8" s="1" t="s">
        <v>38</v>
      </c>
      <c r="D8" s="40">
        <v>46001</v>
      </c>
      <c r="E8" s="14" t="s">
        <v>61</v>
      </c>
      <c r="F8" s="16">
        <v>8010001040301</v>
      </c>
      <c r="G8" s="17" t="s">
        <v>40</v>
      </c>
      <c r="H8" s="18">
        <v>14378100</v>
      </c>
      <c r="I8" s="18">
        <v>14378100</v>
      </c>
      <c r="J8" s="19">
        <v>1</v>
      </c>
      <c r="K8" s="20" t="s">
        <v>36</v>
      </c>
      <c r="L8" s="20">
        <v>0</v>
      </c>
      <c r="M8" s="21" t="s">
        <v>36</v>
      </c>
      <c r="N8" s="22"/>
    </row>
    <row r="9" spans="1:14" s="32" customFormat="1" ht="69.900000000000006" customHeight="1" x14ac:dyDescent="0.2">
      <c r="A9" s="46"/>
      <c r="B9" s="14" t="s">
        <v>62</v>
      </c>
      <c r="C9" s="1" t="s">
        <v>38</v>
      </c>
      <c r="D9" s="40">
        <v>46001</v>
      </c>
      <c r="E9" s="14" t="s">
        <v>63</v>
      </c>
      <c r="F9" s="16">
        <v>9011001064974</v>
      </c>
      <c r="G9" s="17" t="s">
        <v>40</v>
      </c>
      <c r="H9" s="18">
        <v>6567000</v>
      </c>
      <c r="I9" s="18">
        <v>6567000</v>
      </c>
      <c r="J9" s="19">
        <v>1</v>
      </c>
      <c r="K9" s="20" t="s">
        <v>36</v>
      </c>
      <c r="L9" s="20">
        <v>0</v>
      </c>
      <c r="M9" s="21" t="s">
        <v>36</v>
      </c>
      <c r="N9" s="22"/>
    </row>
    <row r="10" spans="1:14" s="32" customFormat="1" ht="69.900000000000006" customHeight="1" x14ac:dyDescent="0.2">
      <c r="A10" s="46"/>
      <c r="B10" s="14" t="s">
        <v>70</v>
      </c>
      <c r="C10" s="1" t="s">
        <v>64</v>
      </c>
      <c r="D10" s="40">
        <v>46010</v>
      </c>
      <c r="E10" s="14" t="s">
        <v>65</v>
      </c>
      <c r="F10" s="16">
        <v>4011101005131</v>
      </c>
      <c r="G10" s="17" t="s">
        <v>40</v>
      </c>
      <c r="H10" s="18" t="s">
        <v>66</v>
      </c>
      <c r="I10" s="18">
        <v>13907210</v>
      </c>
      <c r="J10" s="19" t="s">
        <v>67</v>
      </c>
      <c r="K10" s="20" t="s">
        <v>36</v>
      </c>
      <c r="L10" s="20">
        <v>0</v>
      </c>
      <c r="M10" s="21" t="s">
        <v>36</v>
      </c>
      <c r="N10" s="22" t="s">
        <v>68</v>
      </c>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ht="69.900000000000006" customHeight="1" x14ac:dyDescent="0.2">
      <c r="A85" s="46"/>
      <c r="B85" s="14"/>
      <c r="C85" s="1"/>
      <c r="D85" s="40"/>
      <c r="E85" s="14"/>
      <c r="F85" s="16"/>
      <c r="G85" s="17"/>
      <c r="H85" s="18"/>
      <c r="I85" s="18"/>
      <c r="J85" s="19"/>
      <c r="K85" s="20"/>
      <c r="L85" s="20"/>
      <c r="M85" s="21"/>
      <c r="N85" s="22"/>
      <c r="O85" s="32"/>
      <c r="P85" s="3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t="str">
        <f>IF(A94="","",VLOOKUP(A94,#REF!,5,FALSE))</f>
        <v/>
      </c>
      <c r="C94" s="1" t="str">
        <f>IF(A94="","",VLOOKUP(A94,#REF!,6,FALSE))</f>
        <v/>
      </c>
      <c r="D94" s="40" t="str">
        <f>IF(A94="","",VLOOKUP(A94,#REF!,9,FALSE))</f>
        <v/>
      </c>
      <c r="E94" s="14" t="str">
        <f>IF(A94="","",VLOOKUP(A94,#REF!,10,FALSE))</f>
        <v/>
      </c>
      <c r="F94" s="16" t="str">
        <f>IF(A94="","",VLOOKUP(A94,#REF!,11,FALSE))</f>
        <v/>
      </c>
      <c r="G94" s="17" t="str">
        <f>IF(A94="","",IF(VLOOKUP(A94,#REF!,14,FALSE)="②一般競争入札（総合評価方式）","一般競争入札"&amp;CHAR(10)&amp;"（総合評価方式）","一般競争入札"))</f>
        <v/>
      </c>
      <c r="H94" s="18" t="str">
        <f>IF(A94="","",IF(VLOOKUP(A94,#REF!,16,FALSE)="他官署で調達手続きを実施のため","他官署で調達手続きを実施のため",IF(VLOOKUP(A94,#REF!,23,FALSE)="②同種の他の契約の予定価格を類推されるおそれがあるため公表しない","同種の他の契約の予定価格を類推されるおそれがあるため公表しない",IF(VLOOKUP(A94,#REF!,23,FALSE)="－","－",IF(VLOOKUP(A94,#REF!,7,FALSE)&lt;&gt;"",TEXT(VLOOKUP(A94,#REF!,16,FALSE),"#,##0円")&amp;CHAR(10)&amp;"(A)",VLOOKUP(A94,#REF!,16,FALSE))))))</f>
        <v/>
      </c>
      <c r="I94" s="18" t="str">
        <f>IF(A94="","",VLOOKUP(A94,#REF!,17,FALSE))</f>
        <v/>
      </c>
      <c r="J94" s="19" t="str">
        <f>IF(A94="","",IF(VLOOKUP(A94,#REF!,16,FALSE)="他官署で調達手続きを実施のため","－",IF(VLOOKUP(A94,#REF!,23,FALSE)="②同種の他の契約の予定価格を類推されるおそれがあるため公表しない","－",IF(VLOOKUP(A94,#REF!,23,FALSE)="－","－",IF(VLOOKUP(A94,#REF!,7,FALSE)&lt;&gt;"",TEXT(VLOOKUP(A94,#REF!,19,FALSE),"#.0%")&amp;CHAR(10)&amp;"(B/A×100)",VLOOKUP(A94,#REF!,19,FALSE))))))</f>
        <v/>
      </c>
      <c r="K94" s="20" t="str">
        <f>IF(A94="","",IF(VLOOKUP(A94,#REF!,12,FALSE)="①公益社団法人","公社",IF(VLOOKUP(A94,#REF!,12,FALSE)="②公益財団法人","公財","")))</f>
        <v/>
      </c>
      <c r="L94" s="20" t="str">
        <f>IF(A94="","",VLOOKUP(A94,#REF!,13,FALSE))</f>
        <v/>
      </c>
      <c r="M94" s="21" t="str">
        <f>IF(A94="","",IF(VLOOKUP(A94,#REF!,13,FALSE)="国所管",VLOOKUP(A94,#REF!,24,FALSE),""))</f>
        <v/>
      </c>
      <c r="N94" s="22"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row r="105" spans="1:16" ht="69.900000000000006" customHeight="1" x14ac:dyDescent="0.2"/>
    <row r="106" spans="1:16" ht="69.900000000000006" customHeight="1" x14ac:dyDescent="0.2"/>
    <row r="107"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3" xr:uid="{00000000-0002-0000-0200-000000000000}"/>
    <dataValidation imeMode="halfAlpha" allowBlank="1" showInputMessage="1" showErrorMessage="1" errorTitle="参考" error="半角数字で入力して下さい。" promptTitle="入力方法" prompt="半角数字で入力して下さい。" sqref="H6:J103"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4"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G8" sqref="G8"/>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c r="C6" s="1"/>
      <c r="D6" s="15"/>
      <c r="E6" s="14"/>
      <c r="F6" s="16"/>
      <c r="G6" s="33"/>
      <c r="H6" s="18"/>
      <c r="I6" s="18"/>
      <c r="J6" s="20"/>
      <c r="K6" s="34"/>
      <c r="L6" s="20"/>
      <c r="M6" s="20"/>
      <c r="N6" s="34"/>
      <c r="O6" s="22"/>
    </row>
    <row r="7" spans="1:15" s="32" customFormat="1" ht="76.2" customHeight="1" x14ac:dyDescent="0.2">
      <c r="A7" s="46"/>
      <c r="B7" s="14"/>
      <c r="C7" s="1"/>
      <c r="D7" s="15"/>
      <c r="E7" s="14"/>
      <c r="F7" s="16"/>
      <c r="G7" s="33"/>
      <c r="H7" s="18"/>
      <c r="I7" s="18"/>
      <c r="J7" s="20"/>
      <c r="K7" s="34"/>
      <c r="L7" s="20"/>
      <c r="M7" s="20"/>
      <c r="N7" s="34"/>
      <c r="O7" s="22"/>
    </row>
    <row r="8" spans="1:15" s="32" customFormat="1" ht="78.599999999999994" customHeight="1" x14ac:dyDescent="0.2">
      <c r="A8" s="46"/>
      <c r="B8" s="14"/>
      <c r="C8" s="1"/>
      <c r="D8" s="15"/>
      <c r="E8" s="14"/>
      <c r="F8" s="16"/>
      <c r="G8" s="33"/>
      <c r="H8" s="18"/>
      <c r="I8" s="18"/>
      <c r="J8" s="20"/>
      <c r="K8" s="34"/>
      <c r="L8" s="20"/>
      <c r="M8" s="20"/>
      <c r="N8" s="34"/>
      <c r="O8" s="22"/>
    </row>
    <row r="9" spans="1:15" s="32" customFormat="1" ht="67.2" customHeight="1" x14ac:dyDescent="0.2">
      <c r="A9" s="46"/>
      <c r="B9" s="14"/>
      <c r="C9" s="1"/>
      <c r="D9" s="15"/>
      <c r="E9" s="14"/>
      <c r="F9" s="16"/>
      <c r="G9" s="33"/>
      <c r="H9" s="18"/>
      <c r="I9" s="18"/>
      <c r="J9" s="20"/>
      <c r="K9" s="34"/>
      <c r="L9" s="20"/>
      <c r="M9" s="20"/>
      <c r="N9" s="34"/>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2026-01-29T09:11:18Z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