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FC5629D-1324-4D02-9EDF-336D555CB7C9}" xr6:coauthVersionLast="47" xr6:coauthVersionMax="47" xr10:uidLastSave="{00000000-0000-0000-0000-000000000000}"/>
  <bookViews>
    <workbookView xWindow="-2892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別紙様式１!$A$5:$N$108</definedName>
    <definedName name="_xlnm._FilterDatabase" localSheetId="1" hidden="1">別紙様式２!$A$5:$O$50</definedName>
    <definedName name="_xlnm._FilterDatabase" localSheetId="2" hidden="1">別紙様式３!$A$5:$N$85</definedName>
    <definedName name="_xlnm._FilterDatabase" localSheetId="3" hidden="1">別紙様式４!$A$5:$O$150</definedName>
    <definedName name="aaa">[1]契約状況コード表!$F$5:$F$9</definedName>
    <definedName name="aaaa">[1]契約状況コード表!$G$5:$G$6</definedName>
    <definedName name="_xlnm.Print_Area" localSheetId="0">別紙様式１!$B$1:$N$6</definedName>
    <definedName name="_xlnm.Print_Area" localSheetId="1">別紙様式２!$B$1:$O$6</definedName>
    <definedName name="_xlnm.Print_Area" localSheetId="2">別紙様式３!$B$1:$N$7</definedName>
    <definedName name="_xlnm.Print_Area" localSheetId="3">別紙様式４!$B$1:$O$6</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3" l="1"/>
  <c r="C38" i="3"/>
  <c r="D38" i="3"/>
  <c r="E38" i="3"/>
  <c r="F38" i="3"/>
  <c r="G38" i="3"/>
  <c r="H38" i="3"/>
  <c r="I38" i="3"/>
  <c r="J38" i="3"/>
  <c r="K38" i="3"/>
  <c r="L38" i="3"/>
  <c r="M38" i="3"/>
  <c r="N38" i="3"/>
  <c r="B39" i="3"/>
  <c r="C39" i="3"/>
  <c r="D39" i="3"/>
  <c r="E39" i="3"/>
  <c r="F39" i="3"/>
  <c r="G39" i="3"/>
  <c r="H39" i="3"/>
  <c r="I39" i="3"/>
  <c r="J39" i="3"/>
  <c r="K39" i="3"/>
  <c r="L39" i="3"/>
  <c r="M39" i="3"/>
  <c r="N39" i="3"/>
  <c r="B40" i="3"/>
  <c r="C40" i="3"/>
  <c r="D40" i="3"/>
  <c r="E40" i="3"/>
  <c r="F40" i="3"/>
  <c r="G40" i="3"/>
  <c r="H40" i="3"/>
  <c r="I40" i="3"/>
  <c r="J40" i="3"/>
  <c r="K40" i="3"/>
  <c r="L40" i="3"/>
  <c r="M40" i="3"/>
  <c r="N40" i="3"/>
  <c r="B41" i="3"/>
  <c r="C41" i="3"/>
  <c r="D41" i="3"/>
  <c r="E41" i="3"/>
  <c r="F41" i="3"/>
  <c r="G41" i="3"/>
  <c r="H41" i="3"/>
  <c r="I41" i="3"/>
  <c r="J41" i="3"/>
  <c r="K41" i="3"/>
  <c r="L41" i="3"/>
  <c r="M41" i="3"/>
  <c r="N41" i="3"/>
  <c r="B42" i="3"/>
  <c r="C42" i="3"/>
  <c r="D42" i="3"/>
  <c r="E42" i="3"/>
  <c r="F42" i="3"/>
  <c r="G42" i="3"/>
  <c r="H42" i="3"/>
  <c r="I42" i="3"/>
  <c r="J42" i="3"/>
  <c r="K42" i="3"/>
  <c r="L42" i="3"/>
  <c r="M42" i="3"/>
  <c r="N42" i="3"/>
  <c r="B43" i="3"/>
  <c r="C43" i="3"/>
  <c r="D43" i="3"/>
  <c r="E43" i="3"/>
  <c r="F43" i="3"/>
  <c r="G43" i="3"/>
  <c r="H43" i="3"/>
  <c r="I43" i="3"/>
  <c r="J43" i="3"/>
  <c r="K43" i="3"/>
  <c r="L43" i="3"/>
  <c r="M43" i="3"/>
  <c r="N43" i="3"/>
  <c r="B44" i="3"/>
  <c r="C44" i="3"/>
  <c r="D44" i="3"/>
  <c r="E44" i="3"/>
  <c r="F44" i="3"/>
  <c r="G44" i="3"/>
  <c r="H44" i="3"/>
  <c r="I44" i="3"/>
  <c r="J44" i="3"/>
  <c r="K44" i="3"/>
  <c r="L44" i="3"/>
  <c r="M44" i="3"/>
  <c r="N44" i="3"/>
  <c r="B45" i="3"/>
  <c r="C45" i="3"/>
  <c r="D45" i="3"/>
  <c r="E45" i="3"/>
  <c r="F45" i="3"/>
  <c r="G45" i="3"/>
  <c r="H45" i="3"/>
  <c r="I45" i="3"/>
  <c r="J45" i="3"/>
  <c r="K45" i="3"/>
  <c r="L45" i="3"/>
  <c r="M45" i="3"/>
  <c r="N45" i="3"/>
  <c r="B46" i="3"/>
  <c r="C46" i="3"/>
  <c r="D46" i="3"/>
  <c r="E46" i="3"/>
  <c r="F46" i="3"/>
  <c r="G46" i="3"/>
  <c r="H46" i="3"/>
  <c r="I46" i="3"/>
  <c r="J46" i="3"/>
  <c r="K46" i="3"/>
  <c r="L46" i="3"/>
  <c r="M46" i="3"/>
  <c r="N46" i="3"/>
  <c r="B47" i="3"/>
  <c r="C47" i="3"/>
  <c r="D47" i="3"/>
  <c r="E47" i="3"/>
  <c r="F47" i="3"/>
  <c r="G47" i="3"/>
  <c r="H47" i="3"/>
  <c r="I47" i="3"/>
  <c r="J47" i="3"/>
  <c r="K47" i="3"/>
  <c r="L47" i="3"/>
  <c r="M47" i="3"/>
  <c r="N47" i="3"/>
  <c r="B48" i="3"/>
  <c r="C48" i="3"/>
  <c r="D48" i="3"/>
  <c r="E48" i="3"/>
  <c r="F48" i="3"/>
  <c r="G48" i="3"/>
  <c r="H48" i="3"/>
  <c r="I48" i="3"/>
  <c r="J48" i="3"/>
  <c r="K48" i="3"/>
  <c r="L48" i="3"/>
  <c r="M48" i="3"/>
  <c r="N48" i="3"/>
  <c r="B49" i="3"/>
  <c r="C49" i="3"/>
  <c r="D49" i="3"/>
  <c r="E49" i="3"/>
  <c r="F49" i="3"/>
  <c r="G49" i="3"/>
  <c r="H49" i="3"/>
  <c r="I49" i="3"/>
  <c r="J49" i="3"/>
  <c r="K49" i="3"/>
  <c r="L49" i="3"/>
  <c r="M49" i="3"/>
  <c r="N49" i="3"/>
  <c r="B50" i="3"/>
  <c r="C50" i="3"/>
  <c r="D50" i="3"/>
  <c r="E50" i="3"/>
  <c r="F50" i="3"/>
  <c r="G50" i="3"/>
  <c r="H50" i="3"/>
  <c r="I50" i="3"/>
  <c r="J50" i="3"/>
  <c r="K50" i="3"/>
  <c r="L50" i="3"/>
  <c r="M50" i="3"/>
  <c r="N50" i="3"/>
  <c r="B51" i="3"/>
  <c r="C51" i="3"/>
  <c r="D51" i="3"/>
  <c r="E51" i="3"/>
  <c r="F51" i="3"/>
  <c r="G51" i="3"/>
  <c r="H51" i="3"/>
  <c r="I51" i="3"/>
  <c r="J51" i="3"/>
  <c r="K51" i="3"/>
  <c r="L51" i="3"/>
  <c r="M51" i="3"/>
  <c r="N51" i="3"/>
  <c r="B52" i="3"/>
  <c r="C52" i="3"/>
  <c r="D52" i="3"/>
  <c r="E52" i="3"/>
  <c r="F52" i="3"/>
  <c r="G52" i="3"/>
  <c r="H52" i="3"/>
  <c r="I52" i="3"/>
  <c r="J52" i="3"/>
  <c r="K52" i="3"/>
  <c r="L52" i="3"/>
  <c r="M52" i="3"/>
  <c r="N52" i="3"/>
  <c r="B53" i="3"/>
  <c r="C53" i="3"/>
  <c r="D53" i="3"/>
  <c r="E53" i="3"/>
  <c r="F53" i="3"/>
  <c r="G53" i="3"/>
  <c r="H53" i="3"/>
  <c r="I53" i="3"/>
  <c r="J53" i="3"/>
  <c r="K53" i="3"/>
  <c r="L53" i="3"/>
  <c r="M53" i="3"/>
  <c r="N53" i="3"/>
  <c r="B54" i="3"/>
  <c r="C54" i="3"/>
  <c r="D54" i="3"/>
  <c r="E54" i="3"/>
  <c r="F54" i="3"/>
  <c r="G54" i="3"/>
  <c r="H54" i="3"/>
  <c r="I54" i="3"/>
  <c r="J54" i="3"/>
  <c r="K54" i="3"/>
  <c r="L54" i="3"/>
  <c r="M54" i="3"/>
  <c r="N54" i="3"/>
  <c r="B55" i="3"/>
  <c r="C55" i="3"/>
  <c r="D55" i="3"/>
  <c r="E55" i="3"/>
  <c r="F55" i="3"/>
  <c r="G55" i="3"/>
  <c r="H55" i="3"/>
  <c r="I55" i="3"/>
  <c r="J55" i="3"/>
  <c r="K55" i="3"/>
  <c r="L55" i="3"/>
  <c r="M55" i="3"/>
  <c r="N55" i="3"/>
  <c r="B56" i="3"/>
  <c r="C56" i="3"/>
  <c r="D56" i="3"/>
  <c r="E56" i="3"/>
  <c r="F56" i="3"/>
  <c r="G56" i="3"/>
  <c r="H56" i="3"/>
  <c r="I56" i="3"/>
  <c r="J56" i="3"/>
  <c r="K56" i="3"/>
  <c r="L56" i="3"/>
  <c r="M56" i="3"/>
  <c r="N56" i="3"/>
  <c r="B57" i="3"/>
  <c r="C57" i="3"/>
  <c r="D57" i="3"/>
  <c r="E57" i="3"/>
  <c r="F57" i="3"/>
  <c r="G57" i="3"/>
  <c r="H57" i="3"/>
  <c r="I57" i="3"/>
  <c r="J57" i="3"/>
  <c r="K57" i="3"/>
  <c r="L57" i="3"/>
  <c r="M57" i="3"/>
  <c r="N57" i="3"/>
  <c r="B58" i="3"/>
  <c r="C58" i="3"/>
  <c r="D58" i="3"/>
  <c r="E58" i="3"/>
  <c r="F58" i="3"/>
  <c r="G58" i="3"/>
  <c r="H58" i="3"/>
  <c r="I58" i="3"/>
  <c r="J58" i="3"/>
  <c r="K58" i="3"/>
  <c r="L58" i="3"/>
  <c r="M58" i="3"/>
  <c r="N58" i="3"/>
  <c r="B59" i="3"/>
  <c r="C59" i="3"/>
  <c r="D59" i="3"/>
  <c r="E59" i="3"/>
  <c r="F59" i="3"/>
  <c r="G59" i="3"/>
  <c r="H59" i="3"/>
  <c r="I59" i="3"/>
  <c r="J59" i="3"/>
  <c r="K59" i="3"/>
  <c r="L59" i="3"/>
  <c r="M59" i="3"/>
  <c r="N59" i="3"/>
  <c r="B60" i="3"/>
  <c r="C60" i="3"/>
  <c r="D60" i="3"/>
  <c r="E60" i="3"/>
  <c r="F60" i="3"/>
  <c r="G60" i="3"/>
  <c r="H60" i="3"/>
  <c r="I60" i="3"/>
  <c r="J60" i="3"/>
  <c r="K60" i="3"/>
  <c r="L60" i="3"/>
  <c r="M60" i="3"/>
  <c r="N60" i="3"/>
  <c r="B61" i="3"/>
  <c r="C61" i="3"/>
  <c r="D61" i="3"/>
  <c r="E61" i="3"/>
  <c r="F61" i="3"/>
  <c r="G61" i="3"/>
  <c r="H61" i="3"/>
  <c r="I61" i="3"/>
  <c r="J61" i="3"/>
  <c r="K61" i="3"/>
  <c r="L61" i="3"/>
  <c r="M61" i="3"/>
  <c r="N61" i="3"/>
  <c r="B62" i="3"/>
  <c r="C62" i="3"/>
  <c r="D62" i="3"/>
  <c r="E62" i="3"/>
  <c r="F62" i="3"/>
  <c r="G62" i="3"/>
  <c r="H62" i="3"/>
  <c r="I62" i="3"/>
  <c r="J62" i="3"/>
  <c r="K62" i="3"/>
  <c r="L62" i="3"/>
  <c r="M62" i="3"/>
  <c r="N62" i="3"/>
  <c r="B63" i="3"/>
  <c r="C63" i="3"/>
  <c r="D63" i="3"/>
  <c r="E63" i="3"/>
  <c r="F63" i="3"/>
  <c r="G63" i="3"/>
  <c r="H63" i="3"/>
  <c r="I63" i="3"/>
  <c r="J63" i="3"/>
  <c r="K63" i="3"/>
  <c r="L63" i="3"/>
  <c r="M63" i="3"/>
  <c r="N63" i="3"/>
  <c r="B64" i="3"/>
  <c r="C64" i="3"/>
  <c r="D64" i="3"/>
  <c r="E64" i="3"/>
  <c r="F64" i="3"/>
  <c r="G64" i="3"/>
  <c r="H64" i="3"/>
  <c r="I64" i="3"/>
  <c r="J64" i="3"/>
  <c r="K64" i="3"/>
  <c r="L64" i="3"/>
  <c r="M64" i="3"/>
  <c r="N64" i="3"/>
  <c r="B65" i="3"/>
  <c r="C65" i="3"/>
  <c r="D65" i="3"/>
  <c r="E65" i="3"/>
  <c r="F65" i="3"/>
  <c r="G65" i="3"/>
  <c r="H65" i="3"/>
  <c r="I65" i="3"/>
  <c r="J65" i="3"/>
  <c r="K65" i="3"/>
  <c r="L65" i="3"/>
  <c r="M65" i="3"/>
  <c r="N65" i="3"/>
  <c r="B66" i="3"/>
  <c r="C66" i="3"/>
  <c r="D66" i="3"/>
  <c r="E66" i="3"/>
  <c r="F66" i="3"/>
  <c r="G66" i="3"/>
  <c r="H66" i="3"/>
  <c r="I66" i="3"/>
  <c r="J66" i="3"/>
  <c r="K66" i="3"/>
  <c r="L66" i="3"/>
  <c r="M66" i="3"/>
  <c r="N66" i="3"/>
  <c r="B67" i="3"/>
  <c r="C67" i="3"/>
  <c r="D67" i="3"/>
  <c r="E67" i="3"/>
  <c r="F67" i="3"/>
  <c r="G67" i="3"/>
  <c r="H67" i="3"/>
  <c r="I67" i="3"/>
  <c r="J67" i="3"/>
  <c r="K67" i="3"/>
  <c r="L67" i="3"/>
  <c r="M67" i="3"/>
  <c r="N67" i="3"/>
  <c r="B68" i="3"/>
  <c r="C68" i="3"/>
  <c r="D68" i="3"/>
  <c r="E68" i="3"/>
  <c r="F68" i="3"/>
  <c r="G68" i="3"/>
  <c r="H68" i="3"/>
  <c r="I68" i="3"/>
  <c r="J68" i="3"/>
  <c r="K68" i="3"/>
  <c r="L68" i="3"/>
  <c r="M68" i="3"/>
  <c r="N68" i="3"/>
  <c r="B69" i="3"/>
  <c r="C69" i="3"/>
  <c r="D69" i="3"/>
  <c r="E69" i="3"/>
  <c r="F69" i="3"/>
  <c r="G69" i="3"/>
  <c r="H69" i="3"/>
  <c r="I69" i="3"/>
  <c r="J69" i="3"/>
  <c r="K69" i="3"/>
  <c r="L69" i="3"/>
  <c r="M69" i="3"/>
  <c r="N69" i="3"/>
  <c r="B70" i="3"/>
  <c r="C70" i="3"/>
  <c r="D70" i="3"/>
  <c r="E70" i="3"/>
  <c r="F70" i="3"/>
  <c r="G70" i="3"/>
  <c r="H70" i="3"/>
  <c r="I70" i="3"/>
  <c r="J70" i="3"/>
  <c r="K70" i="3"/>
  <c r="L70" i="3"/>
  <c r="M70" i="3"/>
  <c r="N70" i="3"/>
  <c r="B71" i="3"/>
  <c r="C71" i="3"/>
  <c r="D71" i="3"/>
  <c r="E71" i="3"/>
  <c r="F71" i="3"/>
  <c r="G71" i="3"/>
  <c r="H71" i="3"/>
  <c r="I71" i="3"/>
  <c r="J71" i="3"/>
  <c r="K71" i="3"/>
  <c r="L71" i="3"/>
  <c r="M71" i="3"/>
  <c r="N71" i="3"/>
  <c r="B72" i="3"/>
  <c r="C72" i="3"/>
  <c r="D72" i="3"/>
  <c r="E72" i="3"/>
  <c r="F72" i="3"/>
  <c r="G72" i="3"/>
  <c r="H72" i="3"/>
  <c r="I72" i="3"/>
  <c r="J72" i="3"/>
  <c r="K72" i="3"/>
  <c r="L72" i="3"/>
  <c r="M72" i="3"/>
  <c r="N72" i="3"/>
  <c r="B73" i="3"/>
  <c r="C73" i="3"/>
  <c r="D73" i="3"/>
  <c r="E73" i="3"/>
  <c r="F73" i="3"/>
  <c r="G73" i="3"/>
  <c r="H73" i="3"/>
  <c r="I73" i="3"/>
  <c r="J73" i="3"/>
  <c r="K73" i="3"/>
  <c r="L73" i="3"/>
  <c r="M73" i="3"/>
  <c r="N73" i="3"/>
  <c r="B74" i="3"/>
  <c r="C74" i="3"/>
  <c r="D74" i="3"/>
  <c r="E74" i="3"/>
  <c r="F74" i="3"/>
  <c r="G74" i="3"/>
  <c r="H74" i="3"/>
  <c r="I74" i="3"/>
  <c r="J74" i="3"/>
  <c r="K74" i="3"/>
  <c r="L74" i="3"/>
  <c r="M74" i="3"/>
  <c r="N74" i="3"/>
  <c r="B75" i="3"/>
  <c r="C75" i="3"/>
  <c r="D75" i="3"/>
  <c r="E75" i="3"/>
  <c r="F75" i="3"/>
  <c r="G75" i="3"/>
  <c r="H75" i="3"/>
  <c r="I75" i="3"/>
  <c r="J75" i="3"/>
  <c r="K75" i="3"/>
  <c r="L75" i="3"/>
  <c r="M75" i="3"/>
  <c r="N75" i="3"/>
  <c r="B76" i="3"/>
  <c r="C76" i="3"/>
  <c r="D76" i="3"/>
  <c r="E76" i="3"/>
  <c r="F76" i="3"/>
  <c r="G76" i="3"/>
  <c r="H76" i="3"/>
  <c r="I76" i="3"/>
  <c r="J76" i="3"/>
  <c r="K76" i="3"/>
  <c r="L76" i="3"/>
  <c r="M76" i="3"/>
  <c r="N76" i="3"/>
  <c r="B77" i="3"/>
  <c r="C77" i="3"/>
  <c r="D77" i="3"/>
  <c r="E77" i="3"/>
  <c r="F77" i="3"/>
  <c r="G77" i="3"/>
  <c r="H77" i="3"/>
  <c r="I77" i="3"/>
  <c r="J77" i="3"/>
  <c r="K77" i="3"/>
  <c r="L77" i="3"/>
  <c r="M77" i="3"/>
  <c r="N77" i="3"/>
  <c r="B78" i="3"/>
  <c r="C78" i="3"/>
  <c r="D78" i="3"/>
  <c r="E78" i="3"/>
  <c r="F78" i="3"/>
  <c r="G78" i="3"/>
  <c r="H78" i="3"/>
  <c r="I78" i="3"/>
  <c r="J78" i="3"/>
  <c r="K78" i="3"/>
  <c r="L78" i="3"/>
  <c r="M78" i="3"/>
  <c r="N78" i="3"/>
  <c r="B79" i="3"/>
  <c r="C79" i="3"/>
  <c r="D79" i="3"/>
  <c r="E79" i="3"/>
  <c r="F79" i="3"/>
  <c r="G79" i="3"/>
  <c r="H79" i="3"/>
  <c r="I79" i="3"/>
  <c r="J79" i="3"/>
  <c r="K79" i="3"/>
  <c r="L79" i="3"/>
  <c r="M79" i="3"/>
  <c r="N79" i="3"/>
  <c r="B80" i="3"/>
  <c r="C80" i="3"/>
  <c r="D80" i="3"/>
  <c r="E80" i="3"/>
  <c r="F80" i="3"/>
  <c r="G80" i="3"/>
  <c r="H80" i="3"/>
  <c r="I80" i="3"/>
  <c r="J80" i="3"/>
  <c r="K80" i="3"/>
  <c r="L80" i="3"/>
  <c r="M80" i="3"/>
  <c r="N80" i="3"/>
  <c r="B81" i="3"/>
  <c r="C81" i="3"/>
  <c r="D81" i="3"/>
  <c r="E81" i="3"/>
  <c r="F81" i="3"/>
  <c r="G81" i="3"/>
  <c r="H81" i="3"/>
  <c r="I81" i="3"/>
  <c r="J81" i="3"/>
  <c r="K81" i="3"/>
  <c r="L81" i="3"/>
  <c r="M81" i="3"/>
  <c r="N81" i="3"/>
  <c r="B82" i="3"/>
  <c r="C82" i="3"/>
  <c r="D82" i="3"/>
  <c r="E82" i="3"/>
  <c r="F82" i="3"/>
  <c r="G82" i="3"/>
  <c r="H82" i="3"/>
  <c r="I82" i="3"/>
  <c r="J82" i="3"/>
  <c r="K82" i="3"/>
  <c r="L82" i="3"/>
  <c r="M82" i="3"/>
  <c r="N82" i="3"/>
  <c r="B83" i="3"/>
  <c r="C83" i="3"/>
  <c r="D83" i="3"/>
  <c r="E83" i="3"/>
  <c r="F83" i="3"/>
  <c r="G83" i="3"/>
  <c r="H83" i="3"/>
  <c r="I83" i="3"/>
  <c r="J83" i="3"/>
  <c r="K83" i="3"/>
  <c r="L83" i="3"/>
  <c r="M83" i="3"/>
  <c r="N83" i="3"/>
  <c r="B84" i="3"/>
  <c r="C84" i="3"/>
  <c r="D84" i="3"/>
  <c r="E84" i="3"/>
  <c r="F84" i="3"/>
  <c r="G84" i="3"/>
  <c r="H84" i="3"/>
  <c r="I84" i="3"/>
  <c r="J84" i="3"/>
  <c r="K84" i="3"/>
  <c r="L84" i="3"/>
  <c r="M84" i="3"/>
  <c r="N84" i="3"/>
  <c r="B85" i="3"/>
  <c r="C85" i="3"/>
  <c r="D85" i="3"/>
  <c r="E85" i="3"/>
  <c r="F85" i="3"/>
  <c r="G85" i="3"/>
  <c r="H85" i="3"/>
  <c r="I85" i="3"/>
  <c r="J85" i="3"/>
  <c r="K85" i="3"/>
  <c r="L85" i="3"/>
  <c r="M85" i="3"/>
  <c r="N85" i="3"/>
  <c r="B86" i="3"/>
  <c r="C86" i="3"/>
  <c r="D86" i="3"/>
  <c r="E86" i="3"/>
  <c r="F86" i="3"/>
  <c r="G86" i="3"/>
  <c r="H86" i="3"/>
  <c r="I86" i="3"/>
  <c r="J86" i="3"/>
  <c r="K86" i="3"/>
  <c r="L86" i="3"/>
  <c r="M86" i="3"/>
  <c r="N86" i="3"/>
  <c r="B87" i="3"/>
  <c r="C87" i="3"/>
  <c r="D87" i="3"/>
  <c r="E87" i="3"/>
  <c r="F87" i="3"/>
  <c r="G87" i="3"/>
  <c r="H87" i="3"/>
  <c r="I87" i="3"/>
  <c r="J87" i="3"/>
  <c r="K87" i="3"/>
  <c r="L87" i="3"/>
  <c r="M87" i="3"/>
  <c r="N87" i="3"/>
  <c r="B88" i="3"/>
  <c r="C88" i="3"/>
  <c r="D88" i="3"/>
  <c r="E88" i="3"/>
  <c r="F88" i="3"/>
  <c r="G88" i="3"/>
  <c r="H88" i="3"/>
  <c r="I88" i="3"/>
  <c r="J88" i="3"/>
  <c r="K88" i="3"/>
  <c r="L88" i="3"/>
  <c r="M88" i="3"/>
  <c r="N88" i="3"/>
  <c r="B89" i="3"/>
  <c r="C89" i="3"/>
  <c r="D89" i="3"/>
  <c r="E89" i="3"/>
  <c r="F89" i="3"/>
  <c r="G89" i="3"/>
  <c r="H89" i="3"/>
  <c r="I89" i="3"/>
  <c r="J89" i="3"/>
  <c r="K89" i="3"/>
  <c r="L89" i="3"/>
  <c r="M89" i="3"/>
  <c r="N89" i="3"/>
  <c r="B90" i="3"/>
  <c r="C90" i="3"/>
  <c r="D90" i="3"/>
  <c r="E90" i="3"/>
  <c r="F90" i="3"/>
  <c r="G90" i="3"/>
  <c r="H90" i="3"/>
  <c r="I90" i="3"/>
  <c r="J90" i="3"/>
  <c r="K90" i="3"/>
  <c r="L90" i="3"/>
  <c r="M90" i="3"/>
  <c r="N90" i="3"/>
  <c r="B91" i="3"/>
  <c r="C91" i="3"/>
  <c r="D91" i="3"/>
  <c r="E91" i="3"/>
  <c r="F91" i="3"/>
  <c r="G91" i="3"/>
  <c r="H91" i="3"/>
  <c r="I91" i="3"/>
  <c r="J91" i="3"/>
  <c r="K91" i="3"/>
  <c r="L91" i="3"/>
  <c r="M91" i="3"/>
  <c r="N91" i="3"/>
  <c r="B92" i="3"/>
  <c r="C92" i="3"/>
  <c r="D92" i="3"/>
  <c r="E92" i="3"/>
  <c r="F92" i="3"/>
  <c r="G92" i="3"/>
  <c r="H92" i="3"/>
  <c r="I92" i="3"/>
  <c r="J92" i="3"/>
  <c r="K92" i="3"/>
  <c r="L92" i="3"/>
  <c r="M92" i="3"/>
  <c r="N92" i="3"/>
  <c r="B93" i="3"/>
  <c r="C93" i="3"/>
  <c r="D93" i="3"/>
  <c r="E93" i="3"/>
  <c r="F93" i="3"/>
  <c r="G93" i="3"/>
  <c r="H93" i="3"/>
  <c r="I93" i="3"/>
  <c r="J93" i="3"/>
  <c r="K93" i="3"/>
  <c r="L93" i="3"/>
  <c r="M93" i="3"/>
  <c r="N93" i="3"/>
  <c r="B94" i="3"/>
  <c r="C94" i="3"/>
  <c r="D94" i="3"/>
  <c r="E94" i="3"/>
  <c r="F94" i="3"/>
  <c r="G94" i="3"/>
  <c r="H94" i="3"/>
  <c r="I94" i="3"/>
  <c r="J94" i="3"/>
  <c r="K94" i="3"/>
  <c r="L94" i="3"/>
  <c r="M94" i="3"/>
  <c r="N94" i="3"/>
  <c r="N145" i="6" l="1"/>
  <c r="N113" i="6"/>
  <c r="N108" i="6"/>
  <c r="N139" i="6"/>
  <c r="N123" i="6"/>
  <c r="N122" i="6"/>
  <c r="N125" i="6"/>
  <c r="N109" i="6"/>
  <c r="N136" i="6"/>
  <c r="N120" i="6"/>
  <c r="N119" i="6"/>
  <c r="N150" i="6"/>
  <c r="N134" i="6"/>
  <c r="N118" i="6"/>
  <c r="N137" i="6"/>
  <c r="N121" i="6"/>
  <c r="N148" i="6"/>
  <c r="N132" i="6"/>
  <c r="N116" i="6"/>
  <c r="N147" i="6"/>
  <c r="N131" i="6"/>
  <c r="N146" i="6"/>
  <c r="N130" i="6"/>
  <c r="N114" i="6"/>
  <c r="N149" i="6"/>
  <c r="N133" i="6"/>
  <c r="N117" i="6"/>
  <c r="N144" i="6"/>
  <c r="N112" i="6"/>
  <c r="N143" i="6"/>
  <c r="N127" i="6"/>
  <c r="N111" i="6"/>
  <c r="N142" i="6"/>
  <c r="N126" i="6"/>
  <c r="N110" i="6"/>
  <c r="N141" i="6"/>
  <c r="N107" i="6"/>
  <c r="N140" i="6"/>
  <c r="N135" i="6"/>
  <c r="N138" i="6"/>
  <c r="N106" i="6"/>
  <c r="N124" i="6"/>
  <c r="N115" i="6"/>
  <c r="N129" i="6"/>
  <c r="M128" i="6" l="1"/>
  <c r="L128" i="6"/>
  <c r="H128" i="6"/>
  <c r="I128" i="6"/>
  <c r="J128" i="6"/>
  <c r="M114" i="6"/>
  <c r="L114" i="6"/>
  <c r="I114" i="6"/>
  <c r="J114" i="6"/>
  <c r="H114" i="6"/>
  <c r="M147" i="6"/>
  <c r="L147" i="6"/>
  <c r="J147" i="6"/>
  <c r="H147" i="6"/>
  <c r="I147" i="6"/>
  <c r="M116" i="6"/>
  <c r="L116" i="6"/>
  <c r="H116" i="6"/>
  <c r="I116" i="6"/>
  <c r="J116" i="6"/>
  <c r="J118" i="6"/>
  <c r="M118" i="6"/>
  <c r="L118" i="6"/>
  <c r="I118" i="6"/>
  <c r="H118" i="6"/>
  <c r="M120" i="6"/>
  <c r="L120" i="6"/>
  <c r="I120" i="6"/>
  <c r="J120" i="6"/>
  <c r="H120" i="6"/>
  <c r="M138" i="6"/>
  <c r="L138" i="6"/>
  <c r="H138" i="6"/>
  <c r="I138" i="6"/>
  <c r="J138" i="6"/>
  <c r="M107" i="6"/>
  <c r="L107" i="6"/>
  <c r="H107" i="6"/>
  <c r="I107" i="6"/>
  <c r="J107" i="6"/>
  <c r="M140" i="6"/>
  <c r="L140" i="6"/>
  <c r="I140" i="6"/>
  <c r="J140" i="6"/>
  <c r="H140" i="6"/>
  <c r="M113" i="6"/>
  <c r="L113" i="6"/>
  <c r="H113" i="6"/>
  <c r="I113" i="6"/>
  <c r="J113" i="6"/>
  <c r="H126" i="6"/>
  <c r="M126" i="6"/>
  <c r="L126" i="6"/>
  <c r="I126" i="6"/>
  <c r="J126" i="6"/>
  <c r="N128" i="6"/>
  <c r="J142" i="6"/>
  <c r="M142" i="6"/>
  <c r="L142" i="6"/>
  <c r="I142" i="6"/>
  <c r="H142" i="6"/>
  <c r="M111" i="6"/>
  <c r="L111" i="6"/>
  <c r="J111" i="6"/>
  <c r="H111" i="6"/>
  <c r="I111" i="6"/>
  <c r="M144" i="6"/>
  <c r="L144" i="6"/>
  <c r="H144" i="6"/>
  <c r="I144" i="6"/>
  <c r="J144" i="6"/>
  <c r="H117" i="6"/>
  <c r="M117" i="6"/>
  <c r="L117" i="6"/>
  <c r="I117" i="6"/>
  <c r="J117" i="6"/>
  <c r="M130" i="6"/>
  <c r="L130" i="6"/>
  <c r="I130" i="6"/>
  <c r="J130" i="6"/>
  <c r="H130" i="6"/>
  <c r="M132" i="6"/>
  <c r="L132" i="6"/>
  <c r="H132" i="6"/>
  <c r="I132" i="6"/>
  <c r="J132" i="6"/>
  <c r="H134" i="6"/>
  <c r="M134" i="6"/>
  <c r="L134" i="6"/>
  <c r="I134" i="6"/>
  <c r="J134" i="6"/>
  <c r="M136" i="6"/>
  <c r="L136" i="6"/>
  <c r="I136" i="6"/>
  <c r="J136" i="6"/>
  <c r="H136" i="6"/>
  <c r="H109" i="6"/>
  <c r="M109" i="6"/>
  <c r="L109" i="6"/>
  <c r="I109" i="6"/>
  <c r="J109" i="6"/>
  <c r="M123" i="6"/>
  <c r="L123" i="6"/>
  <c r="H123" i="6"/>
  <c r="I123" i="6"/>
  <c r="J123" i="6"/>
  <c r="M129" i="6"/>
  <c r="L129" i="6"/>
  <c r="H129" i="6"/>
  <c r="I129" i="6"/>
  <c r="J129" i="6"/>
  <c r="H133" i="6"/>
  <c r="M133" i="6"/>
  <c r="L133" i="6"/>
  <c r="I133" i="6"/>
  <c r="J133" i="6"/>
  <c r="M146" i="6"/>
  <c r="L146" i="6"/>
  <c r="I146" i="6"/>
  <c r="J146" i="6"/>
  <c r="H146" i="6"/>
  <c r="M115" i="6"/>
  <c r="L115" i="6"/>
  <c r="J115" i="6"/>
  <c r="H115" i="6"/>
  <c r="I115" i="6"/>
  <c r="M148" i="6"/>
  <c r="L148" i="6"/>
  <c r="H148" i="6"/>
  <c r="I148" i="6"/>
  <c r="J148" i="6"/>
  <c r="M121" i="6"/>
  <c r="L121" i="6"/>
  <c r="J121" i="6"/>
  <c r="H121" i="6"/>
  <c r="I121" i="6"/>
  <c r="H150" i="6"/>
  <c r="M150" i="6"/>
  <c r="L150" i="6"/>
  <c r="J150" i="6"/>
  <c r="I150" i="6"/>
  <c r="M119" i="6"/>
  <c r="L119" i="6"/>
  <c r="H119" i="6"/>
  <c r="I119" i="6"/>
  <c r="J119" i="6"/>
  <c r="H125" i="6"/>
  <c r="M125" i="6"/>
  <c r="L125" i="6"/>
  <c r="J125" i="6"/>
  <c r="I125" i="6"/>
  <c r="M106" i="6"/>
  <c r="L106" i="6"/>
  <c r="H106" i="6"/>
  <c r="I106" i="6"/>
  <c r="J106" i="6"/>
  <c r="M139" i="6"/>
  <c r="L139" i="6"/>
  <c r="H139" i="6"/>
  <c r="I139" i="6"/>
  <c r="J139" i="6"/>
  <c r="M108" i="6"/>
  <c r="L108" i="6"/>
  <c r="I108" i="6"/>
  <c r="J108" i="6"/>
  <c r="H108" i="6"/>
  <c r="M145" i="6"/>
  <c r="L145" i="6"/>
  <c r="H145" i="6"/>
  <c r="I145" i="6"/>
  <c r="J145" i="6"/>
  <c r="M127" i="6"/>
  <c r="L127" i="6"/>
  <c r="J127" i="6"/>
  <c r="H127" i="6"/>
  <c r="I127" i="6"/>
  <c r="H110" i="6"/>
  <c r="M110" i="6"/>
  <c r="L110" i="6"/>
  <c r="I110" i="6"/>
  <c r="J110" i="6"/>
  <c r="M143" i="6"/>
  <c r="L143" i="6"/>
  <c r="J143" i="6"/>
  <c r="H143" i="6"/>
  <c r="I143" i="6"/>
  <c r="M112" i="6"/>
  <c r="L112" i="6"/>
  <c r="H112" i="6"/>
  <c r="I112" i="6"/>
  <c r="J112" i="6"/>
  <c r="H149" i="6"/>
  <c r="M149" i="6"/>
  <c r="L149" i="6"/>
  <c r="J149" i="6"/>
  <c r="I149" i="6"/>
  <c r="M131" i="6"/>
  <c r="L131" i="6"/>
  <c r="J131" i="6"/>
  <c r="H131" i="6"/>
  <c r="I131" i="6"/>
  <c r="M137" i="6"/>
  <c r="L137" i="6"/>
  <c r="J137" i="6"/>
  <c r="H137" i="6"/>
  <c r="I137" i="6"/>
  <c r="M135" i="6"/>
  <c r="L135" i="6"/>
  <c r="H135" i="6"/>
  <c r="I135" i="6"/>
  <c r="J135" i="6"/>
  <c r="H141" i="6"/>
  <c r="M141" i="6"/>
  <c r="L141" i="6"/>
  <c r="I141" i="6"/>
  <c r="J141" i="6"/>
  <c r="M122" i="6"/>
  <c r="L122" i="6"/>
  <c r="H122" i="6"/>
  <c r="I122" i="6"/>
  <c r="J122" i="6"/>
  <c r="M124" i="6"/>
  <c r="L124" i="6"/>
  <c r="I124" i="6"/>
  <c r="J124" i="6"/>
  <c r="H124" i="6"/>
  <c r="P16" i="4"/>
  <c r="P35" i="4"/>
  <c r="L104" i="3"/>
  <c r="D104" i="3"/>
  <c r="K104" i="3"/>
  <c r="C104" i="3"/>
  <c r="I104" i="3"/>
  <c r="G104" i="3"/>
  <c r="H104" i="3"/>
  <c r="F104" i="3"/>
  <c r="B104" i="3"/>
  <c r="N104" i="3"/>
  <c r="M104" i="3"/>
  <c r="J104" i="3"/>
  <c r="E104" i="3"/>
  <c r="P32" i="4"/>
  <c r="I45" i="4"/>
  <c r="H45" i="4"/>
  <c r="G45" i="4"/>
  <c r="O45" i="4"/>
  <c r="F45" i="4"/>
  <c r="N45" i="4"/>
  <c r="E45" i="4"/>
  <c r="M45" i="4"/>
  <c r="D45" i="4"/>
  <c r="L45" i="4"/>
  <c r="C45" i="4"/>
  <c r="J45" i="4"/>
  <c r="B45" i="4"/>
  <c r="P45" i="4"/>
  <c r="P34" i="4"/>
  <c r="P36" i="4"/>
  <c r="H96" i="5"/>
  <c r="G96" i="5"/>
  <c r="M96" i="5"/>
  <c r="E96" i="5"/>
  <c r="L96" i="5"/>
  <c r="D96" i="5"/>
  <c r="K96" i="5"/>
  <c r="C96" i="5"/>
  <c r="J96" i="5"/>
  <c r="B96" i="5"/>
  <c r="F96" i="5"/>
  <c r="N96" i="5"/>
  <c r="I96" i="5"/>
  <c r="P27" i="4"/>
  <c r="O44" i="4"/>
  <c r="F44" i="4"/>
  <c r="N44" i="4"/>
  <c r="E44" i="4"/>
  <c r="P44" i="4"/>
  <c r="M44" i="4"/>
  <c r="D44" i="4"/>
  <c r="L44" i="4"/>
  <c r="C44" i="4"/>
  <c r="J44" i="4"/>
  <c r="B44" i="4"/>
  <c r="I44" i="4"/>
  <c r="H44" i="4"/>
  <c r="G44" i="4"/>
  <c r="P24" i="4"/>
  <c r="P19" i="4"/>
  <c r="K96" i="3"/>
  <c r="C96" i="3"/>
  <c r="J96" i="3"/>
  <c r="B96" i="3"/>
  <c r="H96" i="3"/>
  <c r="G96" i="3"/>
  <c r="N96" i="3"/>
  <c r="F96" i="3"/>
  <c r="M96" i="3"/>
  <c r="E96" i="3"/>
  <c r="L96" i="3"/>
  <c r="I96" i="3"/>
  <c r="D96" i="3"/>
  <c r="H108" i="3"/>
  <c r="G108" i="3"/>
  <c r="M108" i="3"/>
  <c r="E108" i="3"/>
  <c r="K108" i="3"/>
  <c r="C108" i="3"/>
  <c r="D108" i="3"/>
  <c r="B108" i="3"/>
  <c r="N108" i="3"/>
  <c r="L108" i="3"/>
  <c r="J108" i="3"/>
  <c r="I108" i="3"/>
  <c r="F108" i="3"/>
  <c r="P14" i="4"/>
  <c r="P20" i="4"/>
  <c r="G47" i="4"/>
  <c r="O47" i="4"/>
  <c r="F47" i="4"/>
  <c r="N47" i="4"/>
  <c r="E47" i="4"/>
  <c r="M47" i="4"/>
  <c r="D47" i="4"/>
  <c r="L47" i="4"/>
  <c r="C47" i="4"/>
  <c r="J47" i="4"/>
  <c r="B47" i="4"/>
  <c r="I47" i="4"/>
  <c r="H47" i="4"/>
  <c r="P47" i="4"/>
  <c r="P33" i="4"/>
  <c r="M103" i="5"/>
  <c r="E103" i="5"/>
  <c r="L103" i="5"/>
  <c r="D103" i="5"/>
  <c r="J103" i="5"/>
  <c r="B103" i="5"/>
  <c r="I103" i="5"/>
  <c r="H103" i="5"/>
  <c r="G103" i="5"/>
  <c r="N103" i="5"/>
  <c r="K103" i="5"/>
  <c r="F103" i="5"/>
  <c r="C103" i="5"/>
  <c r="N97" i="3"/>
  <c r="F97" i="3"/>
  <c r="M97" i="3"/>
  <c r="E97" i="3"/>
  <c r="K97" i="3"/>
  <c r="C97" i="3"/>
  <c r="J97" i="3"/>
  <c r="B97" i="3"/>
  <c r="I97" i="3"/>
  <c r="H97" i="3"/>
  <c r="L97" i="3"/>
  <c r="G97" i="3"/>
  <c r="D97" i="3"/>
  <c r="P29" i="4"/>
  <c r="P30" i="4"/>
  <c r="L43" i="4"/>
  <c r="C43" i="4"/>
  <c r="P43" i="4"/>
  <c r="J43" i="4"/>
  <c r="B43" i="4"/>
  <c r="I43" i="4"/>
  <c r="H43" i="4"/>
  <c r="G43" i="4"/>
  <c r="O43" i="4"/>
  <c r="F43" i="4"/>
  <c r="N43" i="4"/>
  <c r="E43" i="4"/>
  <c r="M43" i="4"/>
  <c r="D43" i="4"/>
  <c r="H104" i="5"/>
  <c r="G104" i="5"/>
  <c r="N104" i="5"/>
  <c r="F104" i="5"/>
  <c r="M104" i="5"/>
  <c r="E104" i="5"/>
  <c r="L104" i="5"/>
  <c r="D104" i="5"/>
  <c r="K104" i="5"/>
  <c r="C104" i="5"/>
  <c r="J104" i="5"/>
  <c r="B104" i="5"/>
  <c r="I104" i="5"/>
  <c r="J102" i="5"/>
  <c r="B102" i="5"/>
  <c r="I102" i="5"/>
  <c r="G102" i="5"/>
  <c r="N102" i="5"/>
  <c r="F102" i="5"/>
  <c r="M102" i="5"/>
  <c r="E102" i="5"/>
  <c r="L102" i="5"/>
  <c r="D102" i="5"/>
  <c r="H102" i="5"/>
  <c r="C102" i="5"/>
  <c r="K102" i="5"/>
  <c r="L100" i="5"/>
  <c r="D100" i="5"/>
  <c r="K100" i="5"/>
  <c r="C100" i="5"/>
  <c r="I100" i="5"/>
  <c r="H100" i="5"/>
  <c r="G100" i="5"/>
  <c r="N100" i="5"/>
  <c r="F100" i="5"/>
  <c r="M100" i="5"/>
  <c r="B100" i="5"/>
  <c r="J100" i="5"/>
  <c r="E100" i="5"/>
  <c r="N98" i="5"/>
  <c r="F98" i="5"/>
  <c r="M98" i="5"/>
  <c r="E98" i="5"/>
  <c r="K98" i="5"/>
  <c r="C98" i="5"/>
  <c r="J98" i="5"/>
  <c r="B98" i="5"/>
  <c r="I98" i="5"/>
  <c r="H98" i="5"/>
  <c r="L98" i="5"/>
  <c r="G98" i="5"/>
  <c r="D98" i="5"/>
  <c r="K101" i="3"/>
  <c r="C101" i="3"/>
  <c r="J101" i="3"/>
  <c r="B101" i="3"/>
  <c r="H101" i="3"/>
  <c r="N101" i="3"/>
  <c r="F101" i="3"/>
  <c r="M101" i="3"/>
  <c r="I101" i="3"/>
  <c r="G101" i="3"/>
  <c r="E101" i="3"/>
  <c r="D101" i="3"/>
  <c r="L101" i="3"/>
  <c r="P17" i="4"/>
  <c r="K97" i="5"/>
  <c r="C97" i="5"/>
  <c r="J97" i="5"/>
  <c r="B97" i="5"/>
  <c r="H97" i="5"/>
  <c r="G97" i="5"/>
  <c r="N97" i="5"/>
  <c r="F97" i="5"/>
  <c r="M97" i="5"/>
  <c r="E97" i="5"/>
  <c r="I97" i="5"/>
  <c r="D97" i="5"/>
  <c r="L97" i="5"/>
  <c r="M99" i="3"/>
  <c r="E99" i="3"/>
  <c r="L99" i="3"/>
  <c r="D99" i="3"/>
  <c r="J99" i="3"/>
  <c r="B99" i="3"/>
  <c r="H99" i="3"/>
  <c r="I99" i="3"/>
  <c r="G99" i="3"/>
  <c r="C99" i="3"/>
  <c r="N99" i="3"/>
  <c r="K99" i="3"/>
  <c r="F99" i="3"/>
  <c r="M38" i="4"/>
  <c r="D38" i="4"/>
  <c r="L38" i="4"/>
  <c r="C38" i="4"/>
  <c r="J38" i="4"/>
  <c r="B38" i="4"/>
  <c r="I38" i="4"/>
  <c r="P38" i="4"/>
  <c r="H38" i="4"/>
  <c r="G38" i="4"/>
  <c r="O38" i="4"/>
  <c r="F38" i="4"/>
  <c r="N38" i="4"/>
  <c r="E38" i="4"/>
  <c r="G39" i="4"/>
  <c r="O39" i="4"/>
  <c r="F39" i="4"/>
  <c r="N39" i="4"/>
  <c r="E39" i="4"/>
  <c r="M39" i="4"/>
  <c r="D39" i="4"/>
  <c r="L39" i="4"/>
  <c r="C39" i="4"/>
  <c r="J39" i="4"/>
  <c r="B39" i="4"/>
  <c r="I39" i="4"/>
  <c r="P39" i="4"/>
  <c r="H39" i="4"/>
  <c r="J106" i="3"/>
  <c r="B106" i="3"/>
  <c r="I106" i="3"/>
  <c r="G106" i="3"/>
  <c r="M106" i="3"/>
  <c r="E106" i="3"/>
  <c r="N106" i="3"/>
  <c r="L106" i="3"/>
  <c r="H106" i="3"/>
  <c r="F106" i="3"/>
  <c r="D106" i="3"/>
  <c r="C106" i="3"/>
  <c r="K106" i="3"/>
  <c r="M107" i="3"/>
  <c r="E107" i="3"/>
  <c r="L107" i="3"/>
  <c r="D107" i="3"/>
  <c r="J107" i="3"/>
  <c r="B107" i="3"/>
  <c r="H107" i="3"/>
  <c r="K107" i="3"/>
  <c r="I107" i="3"/>
  <c r="G107" i="3"/>
  <c r="F107" i="3"/>
  <c r="N107" i="3"/>
  <c r="C107" i="3"/>
  <c r="H100" i="3"/>
  <c r="G100" i="3"/>
  <c r="M100" i="3"/>
  <c r="E100" i="3"/>
  <c r="K100" i="3"/>
  <c r="C100" i="3"/>
  <c r="L100" i="3"/>
  <c r="J100" i="3"/>
  <c r="F100" i="3"/>
  <c r="D100" i="3"/>
  <c r="B100" i="3"/>
  <c r="N100" i="3"/>
  <c r="I100" i="3"/>
  <c r="N102" i="3"/>
  <c r="F102" i="3"/>
  <c r="M102" i="3"/>
  <c r="E102" i="3"/>
  <c r="K102" i="3"/>
  <c r="C102" i="3"/>
  <c r="I102" i="3"/>
  <c r="B102" i="3"/>
  <c r="L102" i="3"/>
  <c r="J102" i="3"/>
  <c r="H102" i="3"/>
  <c r="G102" i="3"/>
  <c r="D102" i="3"/>
  <c r="P25" i="4"/>
  <c r="P22" i="4"/>
  <c r="I37" i="4"/>
  <c r="H37" i="4"/>
  <c r="G37" i="4"/>
  <c r="O37" i="4"/>
  <c r="F37" i="4"/>
  <c r="M37" i="4"/>
  <c r="D37" i="4"/>
  <c r="L37" i="4"/>
  <c r="C37" i="4"/>
  <c r="N37" i="4"/>
  <c r="J37" i="4"/>
  <c r="E37" i="4"/>
  <c r="B37" i="4"/>
  <c r="P37" i="4"/>
  <c r="M95" i="5"/>
  <c r="E95" i="5"/>
  <c r="L95" i="5"/>
  <c r="D95" i="5"/>
  <c r="J95" i="5"/>
  <c r="B95" i="5"/>
  <c r="I95" i="5"/>
  <c r="H95" i="5"/>
  <c r="G95" i="5"/>
  <c r="N95" i="5"/>
  <c r="C95" i="5"/>
  <c r="K95" i="5"/>
  <c r="F95" i="5"/>
  <c r="I99" i="5"/>
  <c r="H99" i="5"/>
  <c r="N99" i="5"/>
  <c r="F99" i="5"/>
  <c r="M99" i="5"/>
  <c r="E99" i="5"/>
  <c r="L99" i="5"/>
  <c r="D99" i="5"/>
  <c r="K99" i="5"/>
  <c r="C99" i="5"/>
  <c r="J99" i="5"/>
  <c r="G99" i="5"/>
  <c r="B99" i="5"/>
  <c r="J40" i="4"/>
  <c r="B40" i="4"/>
  <c r="I40" i="4"/>
  <c r="H40" i="4"/>
  <c r="G40" i="4"/>
  <c r="O40" i="4"/>
  <c r="F40" i="4"/>
  <c r="N40" i="4"/>
  <c r="E40" i="4"/>
  <c r="P40" i="4"/>
  <c r="M40" i="4"/>
  <c r="D40" i="4"/>
  <c r="L40" i="4"/>
  <c r="C40" i="4"/>
  <c r="G105" i="3"/>
  <c r="N105" i="3"/>
  <c r="F105" i="3"/>
  <c r="L105" i="3"/>
  <c r="D105" i="3"/>
  <c r="J105" i="3"/>
  <c r="B105" i="3"/>
  <c r="K105" i="3"/>
  <c r="I105" i="3"/>
  <c r="E105" i="3"/>
  <c r="C105" i="3"/>
  <c r="M105" i="3"/>
  <c r="H105" i="3"/>
  <c r="P18" i="4"/>
  <c r="H95" i="3"/>
  <c r="G95" i="3"/>
  <c r="M95" i="3"/>
  <c r="E95" i="3"/>
  <c r="L95" i="3"/>
  <c r="D95" i="3"/>
  <c r="K95" i="3"/>
  <c r="C95" i="3"/>
  <c r="J95" i="3"/>
  <c r="B95" i="3"/>
  <c r="F95" i="3"/>
  <c r="N95" i="3"/>
  <c r="I95" i="3"/>
  <c r="H50" i="4"/>
  <c r="G50" i="4"/>
  <c r="O50" i="4"/>
  <c r="F50" i="4"/>
  <c r="N50" i="4"/>
  <c r="E50" i="4"/>
  <c r="M50" i="4"/>
  <c r="D50" i="4"/>
  <c r="L50" i="4"/>
  <c r="C50" i="4"/>
  <c r="J50" i="4"/>
  <c r="B50" i="4"/>
  <c r="I50" i="4"/>
  <c r="P50" i="4"/>
  <c r="P28" i="4"/>
  <c r="H42" i="4"/>
  <c r="G42" i="4"/>
  <c r="O42" i="4"/>
  <c r="F42" i="4"/>
  <c r="N42" i="4"/>
  <c r="E42" i="4"/>
  <c r="M42" i="4"/>
  <c r="D42" i="4"/>
  <c r="L42" i="4"/>
  <c r="C42" i="4"/>
  <c r="J42" i="4"/>
  <c r="B42" i="4"/>
  <c r="I42" i="4"/>
  <c r="P42" i="4"/>
  <c r="P23" i="4"/>
  <c r="P21" i="4"/>
  <c r="J48" i="4"/>
  <c r="B48" i="4"/>
  <c r="I48" i="4"/>
  <c r="H48" i="4"/>
  <c r="G48" i="4"/>
  <c r="O48" i="4"/>
  <c r="F48" i="4"/>
  <c r="N48" i="4"/>
  <c r="E48" i="4"/>
  <c r="P48" i="4"/>
  <c r="M48" i="4"/>
  <c r="D48" i="4"/>
  <c r="L48" i="4"/>
  <c r="C48" i="4"/>
  <c r="P31" i="4"/>
  <c r="M98" i="3"/>
  <c r="I98" i="3"/>
  <c r="H98" i="3"/>
  <c r="F98" i="3"/>
  <c r="N98" i="3"/>
  <c r="E98" i="3"/>
  <c r="L98" i="3"/>
  <c r="D98" i="3"/>
  <c r="K98" i="3"/>
  <c r="C98" i="3"/>
  <c r="J98" i="3"/>
  <c r="G98" i="3"/>
  <c r="B98" i="3"/>
  <c r="I103" i="3"/>
  <c r="H103" i="3"/>
  <c r="N103" i="3"/>
  <c r="F103" i="3"/>
  <c r="L103" i="3"/>
  <c r="D103" i="3"/>
  <c r="E103" i="3"/>
  <c r="C103" i="3"/>
  <c r="M103" i="3"/>
  <c r="K103" i="3"/>
  <c r="J103" i="3"/>
  <c r="G103" i="3"/>
  <c r="B103" i="3"/>
  <c r="N41" i="4"/>
  <c r="E41" i="4"/>
  <c r="M41" i="4"/>
  <c r="D41" i="4"/>
  <c r="L41" i="4"/>
  <c r="C41" i="4"/>
  <c r="J41" i="4"/>
  <c r="B41" i="4"/>
  <c r="I41" i="4"/>
  <c r="H41" i="4"/>
  <c r="G41" i="4"/>
  <c r="O41" i="4"/>
  <c r="F41" i="4"/>
  <c r="P41" i="4"/>
  <c r="P15" i="4"/>
  <c r="M46" i="4"/>
  <c r="D46" i="4"/>
  <c r="L46" i="4"/>
  <c r="C46" i="4"/>
  <c r="J46" i="4"/>
  <c r="B46" i="4"/>
  <c r="I46" i="4"/>
  <c r="P46" i="4"/>
  <c r="H46" i="4"/>
  <c r="G46" i="4"/>
  <c r="O46" i="4"/>
  <c r="F46" i="4"/>
  <c r="N46" i="4"/>
  <c r="E46" i="4"/>
  <c r="P26" i="4"/>
  <c r="N49" i="4"/>
  <c r="E49" i="4"/>
  <c r="M49" i="4"/>
  <c r="D49" i="4"/>
  <c r="L49" i="4"/>
  <c r="C49" i="4"/>
  <c r="J49" i="4"/>
  <c r="B49" i="4"/>
  <c r="I49" i="4"/>
  <c r="H49" i="4"/>
  <c r="G49" i="4"/>
  <c r="P49" i="4"/>
  <c r="O49" i="4"/>
  <c r="F49" i="4"/>
  <c r="G101" i="5"/>
  <c r="N101" i="5"/>
  <c r="F101" i="5"/>
  <c r="L101" i="5"/>
  <c r="D101" i="5"/>
  <c r="K101" i="5"/>
  <c r="C101" i="5"/>
  <c r="J101" i="5"/>
  <c r="B101" i="5"/>
  <c r="I101" i="5"/>
  <c r="E101" i="5"/>
  <c r="M101" i="5"/>
  <c r="H101" i="5"/>
  <c r="P11" i="4"/>
  <c r="P13" i="4"/>
  <c r="P12" i="4"/>
  <c r="P8" i="4"/>
  <c r="P10" i="4"/>
  <c r="P9" i="4"/>
  <c r="Q6" i="4"/>
  <c r="Q44" i="4"/>
  <c r="Q23" i="4"/>
  <c r="Q31" i="4"/>
  <c r="Q47" i="4"/>
  <c r="Q36" i="4"/>
  <c r="Q45" i="4"/>
  <c r="Q49" i="4"/>
  <c r="Q28" i="4"/>
  <c r="Q20" i="4"/>
  <c r="Q46" i="4"/>
  <c r="Q15" i="4"/>
  <c r="Q18" i="4"/>
  <c r="Q27" i="4"/>
  <c r="Q17" i="4"/>
  <c r="Q29" i="4"/>
  <c r="Q30" i="4"/>
  <c r="Q14" i="4"/>
  <c r="Q7" i="4"/>
  <c r="Q8" i="4"/>
  <c r="Q40" i="4"/>
  <c r="Q42" i="4"/>
  <c r="Q33" i="4"/>
  <c r="Q11" i="4"/>
  <c r="Q41" i="4"/>
  <c r="Q38" i="4"/>
  <c r="Q26" i="4"/>
  <c r="Q9" i="4"/>
  <c r="Q25" i="4"/>
  <c r="Q35" i="4"/>
  <c r="Q22" i="4"/>
  <c r="Q32" i="4"/>
  <c r="Q16" i="4"/>
  <c r="Q10" i="4"/>
  <c r="Q48" i="4"/>
  <c r="Q19" i="4"/>
  <c r="Q13" i="4"/>
  <c r="Q50" i="4"/>
  <c r="Q37" i="4"/>
  <c r="Q39" i="4"/>
  <c r="Q43" i="4"/>
  <c r="Q34" i="4"/>
  <c r="Q12" i="4"/>
  <c r="Q24" i="4"/>
  <c r="Q21" i="4"/>
  <c r="O115" i="6"/>
  <c r="O106" i="6"/>
  <c r="O130" i="6"/>
  <c r="O141" i="6"/>
  <c r="O123" i="6"/>
  <c r="O134" i="6"/>
  <c r="O143" i="6"/>
  <c r="O138" i="6"/>
  <c r="O131" i="6"/>
  <c r="O108" i="6"/>
  <c r="O150" i="6"/>
  <c r="O136" i="6"/>
  <c r="O137" i="6"/>
  <c r="O124" i="6"/>
  <c r="O111" i="6"/>
  <c r="O135" i="6"/>
  <c r="O126" i="6"/>
  <c r="O146" i="6"/>
  <c r="O139" i="6"/>
  <c r="O120" i="6"/>
  <c r="O132" i="6"/>
  <c r="O117" i="6"/>
  <c r="O122" i="6"/>
  <c r="P7" i="4"/>
  <c r="O129" i="6"/>
  <c r="O142" i="6"/>
  <c r="O113" i="6"/>
  <c r="O147" i="6"/>
  <c r="O112" i="6"/>
  <c r="O107" i="6"/>
  <c r="O127" i="6"/>
  <c r="O145" i="6"/>
  <c r="O116" i="6"/>
  <c r="O119" i="6"/>
  <c r="O114" i="6"/>
  <c r="P6" i="4"/>
  <c r="O148" i="6"/>
  <c r="O110" i="6"/>
  <c r="O149" i="6"/>
  <c r="O140" i="6"/>
  <c r="O109" i="6"/>
  <c r="O125" i="6"/>
  <c r="O121" i="6"/>
  <c r="O144" i="6"/>
  <c r="O133" i="6"/>
  <c r="O128" i="6"/>
  <c r="O118" i="6"/>
  <c r="C128" i="6"/>
  <c r="B118" i="6"/>
  <c r="E109" i="6"/>
  <c r="F133" i="6"/>
  <c r="G128" i="6"/>
  <c r="G118" i="6"/>
  <c r="D128" i="6"/>
  <c r="E118" i="6"/>
  <c r="B128" i="6"/>
  <c r="E128" i="6"/>
  <c r="D118" i="6"/>
  <c r="F118" i="6"/>
  <c r="F128" i="6"/>
  <c r="C118" i="6"/>
  <c r="F109" i="6"/>
  <c r="B133" i="6"/>
  <c r="G133" i="6"/>
  <c r="D133" i="6"/>
  <c r="D136" i="6"/>
  <c r="B109" i="6"/>
  <c r="C133" i="6"/>
  <c r="C109" i="6"/>
  <c r="G109" i="6"/>
  <c r="D109" i="6"/>
  <c r="E133" i="6"/>
  <c r="B136" i="6"/>
  <c r="E136" i="6"/>
  <c r="F136" i="6"/>
  <c r="G136" i="6"/>
  <c r="C136" i="6"/>
  <c r="G129" i="6"/>
  <c r="F129" i="6"/>
  <c r="E129" i="6"/>
  <c r="D129" i="6"/>
  <c r="C129" i="6"/>
  <c r="B129" i="6"/>
  <c r="D115" i="6"/>
  <c r="C115" i="6"/>
  <c r="G115" i="6"/>
  <c r="F115" i="6"/>
  <c r="E115" i="6"/>
  <c r="B115" i="6"/>
  <c r="G142" i="6"/>
  <c r="F142" i="6"/>
  <c r="E142" i="6"/>
  <c r="D142" i="6"/>
  <c r="B142" i="6"/>
  <c r="C142" i="6"/>
  <c r="G106" i="6"/>
  <c r="F106" i="6"/>
  <c r="E106" i="6"/>
  <c r="C106" i="6"/>
  <c r="B106" i="6"/>
  <c r="D106" i="6"/>
  <c r="G113" i="6"/>
  <c r="F113" i="6"/>
  <c r="E113" i="6"/>
  <c r="D113" i="6"/>
  <c r="C113" i="6"/>
  <c r="B113" i="6"/>
  <c r="D147" i="6"/>
  <c r="G147" i="6"/>
  <c r="F147" i="6"/>
  <c r="E147" i="6"/>
  <c r="C147" i="6"/>
  <c r="B147" i="6"/>
  <c r="G112" i="6"/>
  <c r="E112" i="6"/>
  <c r="D112" i="6"/>
  <c r="C112" i="6"/>
  <c r="F112" i="6"/>
  <c r="B112" i="6"/>
  <c r="G130" i="6"/>
  <c r="F130" i="6"/>
  <c r="E130" i="6"/>
  <c r="B130" i="6"/>
  <c r="D130" i="6"/>
  <c r="C130" i="6"/>
  <c r="G107" i="6"/>
  <c r="D107" i="6"/>
  <c r="C107" i="6"/>
  <c r="F107" i="6"/>
  <c r="B107" i="6"/>
  <c r="E107" i="6"/>
  <c r="D127" i="6"/>
  <c r="C127" i="6"/>
  <c r="G127" i="6"/>
  <c r="F127" i="6"/>
  <c r="E127" i="6"/>
  <c r="B127" i="6"/>
  <c r="G141" i="6"/>
  <c r="F141" i="6"/>
  <c r="E141" i="6"/>
  <c r="D141" i="6"/>
  <c r="C141" i="6"/>
  <c r="B141" i="6"/>
  <c r="G145" i="6"/>
  <c r="F145" i="6"/>
  <c r="E145" i="6"/>
  <c r="D145" i="6"/>
  <c r="C145" i="6"/>
  <c r="B145" i="6"/>
  <c r="G123" i="6"/>
  <c r="D123" i="6"/>
  <c r="C123" i="6"/>
  <c r="F123" i="6"/>
  <c r="E123" i="6"/>
  <c r="B123" i="6"/>
  <c r="G134" i="6"/>
  <c r="F134" i="6"/>
  <c r="E134" i="6"/>
  <c r="B134" i="6"/>
  <c r="D134" i="6"/>
  <c r="C134" i="6"/>
  <c r="G116" i="6"/>
  <c r="E116" i="6"/>
  <c r="D116" i="6"/>
  <c r="C116" i="6"/>
  <c r="F116" i="6"/>
  <c r="B116" i="6"/>
  <c r="D143" i="6"/>
  <c r="G143" i="6"/>
  <c r="F143" i="6"/>
  <c r="E143" i="6"/>
  <c r="C143" i="6"/>
  <c r="B143" i="6"/>
  <c r="D119" i="6"/>
  <c r="C119" i="6"/>
  <c r="F119" i="6"/>
  <c r="B119" i="6"/>
  <c r="G119" i="6"/>
  <c r="E119" i="6"/>
  <c r="G114" i="6"/>
  <c r="F114" i="6"/>
  <c r="E114" i="6"/>
  <c r="B114" i="6"/>
  <c r="D114" i="6"/>
  <c r="C114" i="6"/>
  <c r="G138" i="6"/>
  <c r="F138" i="6"/>
  <c r="E138" i="6"/>
  <c r="C138" i="6"/>
  <c r="B138" i="6"/>
  <c r="D138" i="6"/>
  <c r="D131" i="6"/>
  <c r="C131" i="6"/>
  <c r="G131" i="6"/>
  <c r="F131" i="6"/>
  <c r="E131" i="6"/>
  <c r="B131" i="6"/>
  <c r="G108" i="6"/>
  <c r="E108" i="6"/>
  <c r="D108" i="6"/>
  <c r="C108" i="6"/>
  <c r="F108" i="6"/>
  <c r="B108" i="6"/>
  <c r="G150" i="6"/>
  <c r="F150" i="6"/>
  <c r="E150" i="6"/>
  <c r="B150" i="6"/>
  <c r="D150" i="6"/>
  <c r="C150" i="6"/>
  <c r="G148" i="6"/>
  <c r="E148" i="6"/>
  <c r="D148" i="6"/>
  <c r="C148" i="6"/>
  <c r="F148" i="6"/>
  <c r="B148" i="6"/>
  <c r="G110" i="6"/>
  <c r="F110" i="6"/>
  <c r="E110" i="6"/>
  <c r="D110" i="6"/>
  <c r="B110" i="6"/>
  <c r="C110" i="6"/>
  <c r="G137" i="6"/>
  <c r="F137" i="6"/>
  <c r="E137" i="6"/>
  <c r="D137" i="6"/>
  <c r="C137" i="6"/>
  <c r="B137" i="6"/>
  <c r="G149" i="6"/>
  <c r="F149" i="6"/>
  <c r="E149" i="6"/>
  <c r="D149" i="6"/>
  <c r="C149" i="6"/>
  <c r="B149" i="6"/>
  <c r="G124" i="6"/>
  <c r="E124" i="6"/>
  <c r="D124" i="6"/>
  <c r="C124" i="6"/>
  <c r="B124" i="6"/>
  <c r="F124" i="6"/>
  <c r="D111" i="6"/>
  <c r="C111" i="6"/>
  <c r="G111" i="6"/>
  <c r="F111" i="6"/>
  <c r="E111" i="6"/>
  <c r="B111" i="6"/>
  <c r="D135" i="6"/>
  <c r="C135" i="6"/>
  <c r="F135" i="6"/>
  <c r="G135" i="6"/>
  <c r="B135" i="6"/>
  <c r="E135" i="6"/>
  <c r="G140" i="6"/>
  <c r="E140" i="6"/>
  <c r="D140" i="6"/>
  <c r="C140" i="6"/>
  <c r="F140" i="6"/>
  <c r="B140" i="6"/>
  <c r="G126" i="6"/>
  <c r="F126" i="6"/>
  <c r="E126" i="6"/>
  <c r="D126" i="6"/>
  <c r="B126" i="6"/>
  <c r="C126" i="6"/>
  <c r="G146" i="6"/>
  <c r="F146" i="6"/>
  <c r="E146" i="6"/>
  <c r="C146" i="6"/>
  <c r="B146" i="6"/>
  <c r="D146" i="6"/>
  <c r="G139" i="6"/>
  <c r="D139" i="6"/>
  <c r="F139" i="6"/>
  <c r="C139" i="6"/>
  <c r="B139" i="6"/>
  <c r="E139" i="6"/>
  <c r="G120" i="6"/>
  <c r="E120" i="6"/>
  <c r="D120" i="6"/>
  <c r="C120" i="6"/>
  <c r="F120" i="6"/>
  <c r="B120" i="6"/>
  <c r="G132" i="6"/>
  <c r="E132" i="6"/>
  <c r="D132" i="6"/>
  <c r="C132" i="6"/>
  <c r="F132" i="6"/>
  <c r="B132" i="6"/>
  <c r="G125" i="6"/>
  <c r="F125" i="6"/>
  <c r="E125" i="6"/>
  <c r="D125" i="6"/>
  <c r="C125" i="6"/>
  <c r="B125" i="6"/>
  <c r="G121" i="6"/>
  <c r="F121" i="6"/>
  <c r="E121" i="6"/>
  <c r="D121" i="6"/>
  <c r="C121" i="6"/>
  <c r="B121" i="6"/>
  <c r="G117" i="6"/>
  <c r="F117" i="6"/>
  <c r="E117" i="6"/>
  <c r="D117" i="6"/>
  <c r="C117" i="6"/>
  <c r="B117" i="6"/>
  <c r="G122" i="6"/>
  <c r="F122" i="6"/>
  <c r="E122" i="6"/>
  <c r="C122" i="6"/>
  <c r="B122" i="6"/>
  <c r="D122" i="6"/>
  <c r="G144" i="6"/>
  <c r="E144" i="6"/>
  <c r="D144" i="6"/>
  <c r="C144" i="6"/>
  <c r="F144" i="6"/>
  <c r="B144" i="6"/>
</calcChain>
</file>

<file path=xl/sharedStrings.xml><?xml version="1.0" encoding="utf-8"?>
<sst xmlns="http://schemas.openxmlformats.org/spreadsheetml/2006/main" count="205" uniqueCount="47">
  <si>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</si>
  <si>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</si>
  <si>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</si>
  <si>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</si>
  <si>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</si>
  <si>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</si>
  <si>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</si>
  <si>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</si>
  <si>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</si>
  <si>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</si>
  <si>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</si>
  <si>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</si>
  <si>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</si>
  <si>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</si>
  <si>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</si>
  <si>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</si>
  <si>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</si>
  <si>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</si>
  <si>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</si>
  <si>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</si>
  <si>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</si>
  <si>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</si>
  <si>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</si>
  <si>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</si>
  <si>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</si>
  <si>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</si>
  <si>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</si>
  <si>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</si>
  <si>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</si>
  <si>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</si>
  <si>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</si>
  <si>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</si>
  <si>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</si>
  <si>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</si>
  <si>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</si>
  <si>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国所管、
都道府県
所管の区分</t>
    <phoneticPr fontId="3"/>
  </si>
  <si>
    <t/>
  </si>
  <si>
    <t>モバイルインターネット回線の調達　一式</t>
  </si>
  <si>
    <t>支出負担行為担当官
東京税関総務部長
松田　真吾
東京都江東区青海２－７－１１</t>
  </si>
  <si>
    <t>NTTドコモビジネス株式会社
東京都千代田区大手町２－３－１</t>
  </si>
  <si>
    <t>一般競争入札</t>
  </si>
  <si>
    <t>同種の他の契約の予定価格を類推されるおそれがあるため公表しない</t>
  </si>
  <si>
    <t>－</t>
  </si>
  <si>
    <t>旅券照合ツールのプログラム変更及び動作検証　一式</t>
  </si>
  <si>
    <t>株式会社セック
東京都世田谷区用賀４－１０－１</t>
  </si>
  <si>
    <t>通関事務総合データ通信システムの拠点新設等の調達（徳島空港事務所（仮称）等）　一式</t>
  </si>
  <si>
    <t>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</si>
</sst>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8"/>
      <color indexed="11"/>
      <name val="ＭＳ Ｐ明朝"/>
      <family val="1"/>
      <charset val="128"/>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71">
    <xf numFmtId="0" fontId="0" fillId="0" borderId="0" xfId="0"/>
    <xf numFmtId="0" fontId="6" fillId="0" borderId="5" xfId="1" applyFont="1" applyBorder="1" applyAlignment="1">
      <alignment vertical="center" wrapText="1"/>
    </xf>
    <xf numFmtId="0" fontId="8" fillId="0" borderId="0" xfId="7" applyFont="1">
      <alignment vertical="center"/>
    </xf>
    <xf numFmtId="0" fontId="8" fillId="0" borderId="0" xfId="7" applyFont="1" applyAlignment="1">
      <alignment horizontal="center" vertical="center"/>
    </xf>
    <xf numFmtId="0" fontId="10" fillId="0" borderId="0" xfId="7" applyFont="1" applyAlignment="1">
      <alignment horizontal="center" vertical="center"/>
    </xf>
    <xf numFmtId="0" fontId="10" fillId="0" borderId="0" xfId="7" applyFont="1">
      <alignment vertical="center"/>
    </xf>
    <xf numFmtId="38" fontId="10" fillId="0" borderId="0" xfId="3" applyFont="1" applyFill="1" applyAlignment="1">
      <alignment horizontal="center" vertical="center"/>
    </xf>
    <xf numFmtId="178" fontId="10" fillId="0" borderId="0" xfId="7" applyNumberFormat="1" applyFont="1">
      <alignment vertical="center"/>
    </xf>
    <xf numFmtId="0" fontId="10" fillId="0" borderId="0" xfId="2" applyFont="1"/>
    <xf numFmtId="0" fontId="10" fillId="0" borderId="0" xfId="2" applyFont="1" applyAlignment="1">
      <alignment horizontal="right" vertical="center"/>
    </xf>
    <xf numFmtId="0" fontId="6" fillId="0" borderId="2" xfId="2" applyFont="1" applyBorder="1" applyAlignment="1">
      <alignment vertical="center" wrapText="1"/>
    </xf>
    <xf numFmtId="178" fontId="6" fillId="0" borderId="2" xfId="2" applyNumberFormat="1" applyFont="1" applyBorder="1" applyAlignment="1">
      <alignment vertical="center" wrapText="1"/>
    </xf>
    <xf numFmtId="0" fontId="10" fillId="0" borderId="0" xfId="7" applyFont="1" applyAlignment="1">
      <alignment horizontal="center" vertical="center" wrapText="1"/>
    </xf>
    <xf numFmtId="0" fontId="8" fillId="0" borderId="2" xfId="7" applyFont="1" applyBorder="1" applyAlignment="1">
      <alignment horizontal="center" vertical="center" wrapText="1"/>
    </xf>
    <xf numFmtId="0" fontId="11" fillId="0" borderId="5" xfId="7" applyFont="1" applyBorder="1" applyAlignment="1">
      <alignment vertical="center" wrapText="1"/>
    </xf>
    <xf numFmtId="181" fontId="6" fillId="0" borderId="5" xfId="1" applyNumberFormat="1" applyFont="1" applyBorder="1" applyAlignment="1">
      <alignment horizontal="center" vertical="center" wrapText="1"/>
    </xf>
    <xf numFmtId="178" fontId="11" fillId="0" borderId="5" xfId="7"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8" applyNumberFormat="1" applyFont="1" applyFill="1" applyBorder="1" applyAlignment="1">
      <alignment horizontal="center" vertical="center" wrapText="1"/>
    </xf>
    <xf numFmtId="178" fontId="6" fillId="0" borderId="5" xfId="8" applyNumberFormat="1" applyFont="1" applyFill="1" applyBorder="1" applyAlignment="1">
      <alignment horizontal="center" vertical="center" wrapText="1"/>
    </xf>
    <xf numFmtId="0" fontId="11" fillId="0" borderId="5" xfId="7" applyFont="1" applyBorder="1" applyAlignment="1">
      <alignment horizontal="left" vertical="center" wrapText="1"/>
    </xf>
    <xf numFmtId="0" fontId="10" fillId="0" borderId="0" xfId="4" applyFont="1" applyAlignment="1">
      <alignment vertical="center" wrapText="1"/>
    </xf>
    <xf numFmtId="0" fontId="11" fillId="0" borderId="0" xfId="7" applyFont="1">
      <alignment vertical="center"/>
    </xf>
    <xf numFmtId="0" fontId="11" fillId="0" borderId="0" xfId="7" applyFont="1" applyAlignment="1">
      <alignment horizontal="center" vertical="center"/>
    </xf>
    <xf numFmtId="0" fontId="11" fillId="0" borderId="0" xfId="7" applyFont="1" applyAlignment="1">
      <alignment horizontal="left" vertical="center"/>
    </xf>
    <xf numFmtId="38" fontId="11" fillId="0" borderId="0" xfId="3" applyFont="1" applyFill="1" applyAlignment="1">
      <alignment horizontal="center" vertical="center"/>
    </xf>
    <xf numFmtId="0" fontId="11" fillId="0" borderId="0" xfId="2" applyFont="1"/>
    <xf numFmtId="0" fontId="11" fillId="0" borderId="0" xfId="2" applyFont="1" applyAlignment="1">
      <alignment horizontal="right" vertical="center"/>
    </xf>
    <xf numFmtId="0" fontId="11" fillId="0" borderId="2" xfId="2" applyFont="1" applyBorder="1" applyAlignment="1">
      <alignment horizontal="right" vertical="center"/>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176" fontId="6" fillId="0" borderId="5" xfId="1" applyNumberFormat="1" applyFont="1" applyBorder="1" applyAlignment="1">
      <alignment horizontal="left" vertical="center" wrapText="1"/>
    </xf>
    <xf numFmtId="0" fontId="6" fillId="0" borderId="5" xfId="8" applyNumberFormat="1" applyFont="1" applyFill="1" applyBorder="1" applyAlignment="1">
      <alignment horizontal="center" vertical="center" wrapText="1"/>
    </xf>
    <xf numFmtId="0" fontId="11" fillId="0" borderId="0" xfId="4" applyFont="1" applyAlignment="1">
      <alignment vertical="center" wrapText="1"/>
    </xf>
    <xf numFmtId="38" fontId="11" fillId="0" borderId="0" xfId="3" applyFont="1" applyFill="1" applyAlignment="1">
      <alignment horizontal="left" vertical="center"/>
    </xf>
    <xf numFmtId="179" fontId="11" fillId="0" borderId="0" xfId="7" applyNumberFormat="1" applyFont="1">
      <alignment vertical="center"/>
    </xf>
    <xf numFmtId="178" fontId="11" fillId="0" borderId="0" xfId="7" applyNumberFormat="1" applyFont="1">
      <alignment vertical="center"/>
    </xf>
    <xf numFmtId="178" fontId="11" fillId="0" borderId="6" xfId="7" applyNumberFormat="1" applyFont="1" applyBorder="1" applyAlignment="1">
      <alignment horizontal="center" vertical="center" wrapText="1"/>
    </xf>
    <xf numFmtId="181" fontId="6" fillId="0" borderId="5" xfId="1" applyNumberFormat="1" applyFont="1" applyBorder="1" applyAlignment="1">
      <alignment horizontal="center" vertical="center" shrinkToFit="1"/>
    </xf>
    <xf numFmtId="0" fontId="10" fillId="0" borderId="0" xfId="7" applyFont="1" applyAlignment="1">
      <alignment horizontal="left" vertical="center"/>
    </xf>
    <xf numFmtId="9" fontId="10" fillId="0" borderId="0" xfId="7" applyNumberFormat="1" applyFont="1">
      <alignment vertical="center"/>
    </xf>
    <xf numFmtId="9" fontId="11" fillId="0" borderId="0" xfId="7" applyNumberFormat="1" applyFont="1">
      <alignment vertical="center"/>
    </xf>
    <xf numFmtId="178" fontId="11" fillId="0" borderId="2" xfId="7" applyNumberFormat="1" applyFont="1" applyBorder="1" applyAlignment="1">
      <alignment horizontal="center" vertical="center" wrapText="1"/>
    </xf>
    <xf numFmtId="177" fontId="6" fillId="0" borderId="5" xfId="1" applyNumberFormat="1" applyFont="1" applyBorder="1" applyAlignment="1">
      <alignment horizontal="center" vertical="center" wrapText="1"/>
    </xf>
    <xf numFmtId="0" fontId="11" fillId="0" borderId="2" xfId="7" applyFont="1" applyBorder="1" applyAlignment="1">
      <alignment horizontal="center" vertical="center" wrapText="1"/>
    </xf>
    <xf numFmtId="0" fontId="11" fillId="0" borderId="2" xfId="7" applyFont="1" applyBorder="1" applyAlignment="1">
      <alignment horizontal="center" vertical="center" wrapText="1"/>
    </xf>
    <xf numFmtId="0" fontId="10" fillId="0" borderId="2" xfId="7" applyFont="1" applyBorder="1" applyAlignment="1">
      <alignment horizontal="center" vertical="center"/>
    </xf>
    <xf numFmtId="0" fontId="7"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7" xfId="7" applyFont="1" applyBorder="1" applyAlignment="1">
      <alignment horizontal="center" vertical="center" wrapText="1"/>
    </xf>
    <xf numFmtId="0" fontId="11" fillId="0" borderId="5" xfId="7" applyFont="1" applyBorder="1" applyAlignment="1">
      <alignment horizontal="center" vertical="center" wrapText="1"/>
    </xf>
    <xf numFmtId="38" fontId="11" fillId="0" borderId="2" xfId="3" applyFont="1" applyFill="1" applyBorder="1" applyAlignment="1">
      <alignment horizontal="center" vertical="center" wrapText="1"/>
    </xf>
    <xf numFmtId="9" fontId="11" fillId="0" borderId="2" xfId="7" applyNumberFormat="1" applyFont="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7" applyFont="1" applyBorder="1" applyAlignment="1">
      <alignment horizontal="center" vertical="center"/>
    </xf>
    <xf numFmtId="0" fontId="8" fillId="0" borderId="0" xfId="2" applyFont="1" applyAlignment="1">
      <alignment horizontal="left" vertical="center"/>
    </xf>
    <xf numFmtId="0" fontId="11" fillId="0" borderId="2" xfId="2" applyFont="1" applyBorder="1" applyAlignment="1">
      <alignment horizontal="center" vertical="center" wrapText="1"/>
    </xf>
    <xf numFmtId="179" fontId="11" fillId="0" borderId="2" xfId="7" applyNumberFormat="1" applyFont="1" applyBorder="1" applyAlignment="1">
      <alignment horizontal="center" vertical="center" wrapText="1"/>
    </xf>
    <xf numFmtId="0" fontId="11" fillId="0" borderId="3" xfId="7" applyFont="1" applyBorder="1" applyAlignment="1">
      <alignment horizontal="center" vertical="center"/>
    </xf>
    <xf numFmtId="0" fontId="11" fillId="0" borderId="4" xfId="7" applyFont="1" applyBorder="1" applyAlignment="1">
      <alignment horizontal="center" vertical="center"/>
    </xf>
    <xf numFmtId="0" fontId="12" fillId="0" borderId="0" xfId="7" applyFont="1" applyAlignment="1">
      <alignment horizontal="left" vertical="center" wrapText="1"/>
    </xf>
    <xf numFmtId="0" fontId="13" fillId="0" borderId="0" xfId="7" applyFont="1" applyAlignment="1">
      <alignment horizontal="left" vertical="center" wrapText="1"/>
    </xf>
    <xf numFmtId="0" fontId="13" fillId="0" borderId="1" xfId="7" applyFont="1" applyBorder="1" applyAlignment="1">
      <alignment horizontal="left" vertical="center" wrapText="1"/>
    </xf>
    <xf numFmtId="0" fontId="8" fillId="0" borderId="0" xfId="7" applyFont="1" applyAlignment="1">
      <alignment horizontal="center" vertical="center" wrapText="1"/>
    </xf>
    <xf numFmtId="0" fontId="8" fillId="0" borderId="0" xfId="7" applyFont="1" applyAlignment="1">
      <alignment horizontal="center" vertical="center"/>
    </xf>
    <xf numFmtId="0" fontId="8" fillId="0" borderId="0" xfId="7" applyFont="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382905</xdr:colOff>
      <xdr:row>5</xdr:row>
      <xdr:rowOff>148590</xdr:rowOff>
    </xdr:from>
    <xdr:to>
      <xdr:col>8</xdr:col>
      <xdr:colOff>657219</xdr:colOff>
      <xdr:row>5</xdr:row>
      <xdr:rowOff>790575</xdr:rowOff>
    </xdr:to>
    <xdr:sp macro="" textlink="">
      <xdr:nvSpPr>
        <xdr:cNvPr id="2" name="テキスト ボックス 1">
          <a:extLst>
            <a:ext uri="{FF2B5EF4-FFF2-40B4-BE49-F238E27FC236}">
              <a16:creationId xmlns:a16="http://schemas.microsoft.com/office/drawing/2014/main" id="{E7E2F34B-F3AE-414D-83FD-278161297BBF}"/>
            </a:ext>
          </a:extLst>
        </xdr:cNvPr>
        <xdr:cNvSpPr txBox="1"/>
      </xdr:nvSpPr>
      <xdr:spPr>
        <a:xfrm>
          <a:off x="5164455" y="1577340"/>
          <a:ext cx="6208389"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600075</xdr:colOff>
      <xdr:row>5</xdr:row>
      <xdr:rowOff>523875</xdr:rowOff>
    </xdr:from>
    <xdr:to>
      <xdr:col>8</xdr:col>
      <xdr:colOff>531489</xdr:colOff>
      <xdr:row>5</xdr:row>
      <xdr:rowOff>1163955</xdr:rowOff>
    </xdr:to>
    <xdr:sp macro="" textlink="">
      <xdr:nvSpPr>
        <xdr:cNvPr id="2" name="テキスト ボックス 1">
          <a:extLst>
            <a:ext uri="{FF2B5EF4-FFF2-40B4-BE49-F238E27FC236}">
              <a16:creationId xmlns:a16="http://schemas.microsoft.com/office/drawing/2014/main" id="{51293110-AC16-4498-9894-E281813229AF}"/>
            </a:ext>
          </a:extLst>
        </xdr:cNvPr>
        <xdr:cNvSpPr txBox="1"/>
      </xdr:nvSpPr>
      <xdr:spPr>
        <a:xfrm>
          <a:off x="5124450" y="1971675"/>
          <a:ext cx="6208389"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Zeros="0" tabSelected="1" view="pageBreakPreview" zoomScaleNormal="100" zoomScaleSheetLayoutView="100" workbookViewId="0">
      <selection activeCell="G8" sqref="G8"/>
    </sheetView>
  </sheetViews>
  <sheetFormatPr defaultColWidth="9" defaultRowHeight="13.2" x14ac:dyDescent="0.2"/>
  <cols>
    <col min="1" max="1" width="9" style="3"/>
    <col min="2" max="2" width="32.33203125" style="2" customWidth="1"/>
    <col min="3" max="3" width="28.33203125" style="3" customWidth="1"/>
    <col min="4" max="4" width="14.33203125" style="4" customWidth="1"/>
    <col min="5" max="5" width="27.5546875" style="5" customWidth="1"/>
    <col min="6" max="6" width="15.6640625" style="5" customWidth="1"/>
    <col min="7" max="7" width="14.33203125" style="5" customWidth="1"/>
    <col min="8" max="8" width="14.6640625" style="6" customWidth="1"/>
    <col min="9" max="9" width="14.6640625" style="4" customWidth="1"/>
    <col min="10" max="10" width="7.6640625" style="5" customWidth="1"/>
    <col min="11" max="11" width="8.109375" style="5" customWidth="1"/>
    <col min="12" max="12" width="8.6640625" style="5" customWidth="1"/>
    <col min="13" max="13" width="8.109375" style="7" customWidth="1"/>
    <col min="14" max="14" width="12" style="5" customWidth="1"/>
    <col min="15" max="15" width="9" style="2"/>
    <col min="16" max="16" width="11.21875" style="2" customWidth="1"/>
    <col min="17" max="16384" width="9" style="2"/>
  </cols>
  <sheetData>
    <row r="1" spans="1:14" ht="27.75" customHeight="1" x14ac:dyDescent="0.2">
      <c r="A1" s="49"/>
      <c r="B1" s="52" t="s">
        <v>0</v>
      </c>
      <c r="C1" s="53"/>
      <c r="D1" s="53"/>
      <c r="E1" s="53"/>
      <c r="F1" s="53"/>
      <c r="G1" s="53"/>
      <c r="H1" s="53"/>
      <c r="I1" s="53"/>
      <c r="J1" s="53"/>
      <c r="K1" s="53"/>
      <c r="L1" s="53"/>
      <c r="M1" s="53"/>
      <c r="N1" s="53"/>
    </row>
    <row r="2" spans="1:14" x14ac:dyDescent="0.2">
      <c r="A2" s="50"/>
    </row>
    <row r="3" spans="1:14" x14ac:dyDescent="0.15">
      <c r="A3" s="50"/>
      <c r="B3" s="8"/>
      <c r="N3" s="9"/>
    </row>
    <row r="4" spans="1:14" ht="21.9" customHeight="1" x14ac:dyDescent="0.2">
      <c r="A4" s="50"/>
      <c r="B4" s="47" t="s">
        <v>1</v>
      </c>
      <c r="C4" s="47" t="s">
        <v>2</v>
      </c>
      <c r="D4" s="47" t="s">
        <v>3</v>
      </c>
      <c r="E4" s="47" t="s">
        <v>4</v>
      </c>
      <c r="F4" s="54" t="s">
        <v>5</v>
      </c>
      <c r="G4" s="47" t="s">
        <v>6</v>
      </c>
      <c r="H4" s="56" t="s">
        <v>7</v>
      </c>
      <c r="I4" s="47" t="s">
        <v>8</v>
      </c>
      <c r="J4" s="47" t="s">
        <v>9</v>
      </c>
      <c r="K4" s="48" t="s">
        <v>10</v>
      </c>
      <c r="L4" s="48"/>
      <c r="M4" s="48"/>
      <c r="N4" s="54" t="s">
        <v>13</v>
      </c>
    </row>
    <row r="5" spans="1:14" s="12" customFormat="1" ht="36" customHeight="1" x14ac:dyDescent="0.2">
      <c r="A5" s="51"/>
      <c r="B5" s="47"/>
      <c r="C5" s="47"/>
      <c r="D5" s="47"/>
      <c r="E5" s="47"/>
      <c r="F5" s="55"/>
      <c r="G5" s="47"/>
      <c r="H5" s="56"/>
      <c r="I5" s="47"/>
      <c r="J5" s="47"/>
      <c r="K5" s="10" t="s">
        <v>11</v>
      </c>
      <c r="L5" s="10" t="s">
        <v>35</v>
      </c>
      <c r="M5" s="11" t="s">
        <v>12</v>
      </c>
      <c r="N5" s="55"/>
    </row>
    <row r="6" spans="1:14" s="12" customFormat="1" ht="78" customHeight="1" x14ac:dyDescent="0.2">
      <c r="A6" s="13"/>
      <c r="B6" s="14"/>
      <c r="C6" s="1"/>
      <c r="D6" s="15"/>
      <c r="E6" s="14"/>
      <c r="F6" s="16"/>
      <c r="G6" s="17"/>
      <c r="H6" s="18"/>
      <c r="I6" s="18"/>
      <c r="J6" s="19"/>
      <c r="K6" s="20"/>
      <c r="L6" s="20"/>
      <c r="M6" s="21"/>
      <c r="N6" s="22"/>
    </row>
    <row r="7" spans="1:14" s="12" customFormat="1" ht="78" customHeight="1" x14ac:dyDescent="0.2">
      <c r="A7" s="13"/>
      <c r="B7" s="14"/>
      <c r="C7" s="1"/>
      <c r="D7" s="15"/>
      <c r="E7" s="14"/>
      <c r="F7" s="16"/>
      <c r="G7" s="17"/>
      <c r="H7" s="18"/>
      <c r="I7" s="18"/>
      <c r="J7" s="19"/>
      <c r="K7" s="20"/>
      <c r="L7" s="20"/>
      <c r="M7" s="21"/>
      <c r="N7" s="22"/>
    </row>
    <row r="8" spans="1:14" s="12" customFormat="1" ht="69.900000000000006" customHeight="1" x14ac:dyDescent="0.2">
      <c r="A8" s="13"/>
      <c r="B8" s="14"/>
      <c r="C8" s="1"/>
      <c r="D8" s="15"/>
      <c r="E8" s="14"/>
      <c r="F8" s="16"/>
      <c r="G8" s="17"/>
      <c r="H8" s="18"/>
      <c r="I8" s="18"/>
      <c r="J8" s="19"/>
      <c r="K8" s="20"/>
      <c r="L8" s="20"/>
      <c r="M8" s="21"/>
      <c r="N8" s="22"/>
    </row>
    <row r="9" spans="1:14" s="12" customFormat="1" ht="69.900000000000006" customHeight="1" x14ac:dyDescent="0.2">
      <c r="A9" s="13"/>
      <c r="B9" s="14"/>
      <c r="C9" s="1"/>
      <c r="D9" s="15"/>
      <c r="E9" s="14"/>
      <c r="F9" s="16"/>
      <c r="G9" s="17"/>
      <c r="H9" s="18"/>
      <c r="I9" s="18"/>
      <c r="J9" s="19"/>
      <c r="K9" s="20"/>
      <c r="L9" s="20"/>
      <c r="M9" s="21"/>
      <c r="N9" s="22"/>
    </row>
    <row r="10" spans="1:14" s="12" customFormat="1" ht="69.900000000000006" customHeight="1" x14ac:dyDescent="0.2">
      <c r="A10" s="13"/>
      <c r="B10" s="14"/>
      <c r="C10" s="1"/>
      <c r="D10" s="15"/>
      <c r="E10" s="14"/>
      <c r="F10" s="16"/>
      <c r="G10" s="17"/>
      <c r="H10" s="18"/>
      <c r="I10" s="18"/>
      <c r="J10" s="19"/>
      <c r="K10" s="20"/>
      <c r="L10" s="20"/>
      <c r="M10" s="21"/>
      <c r="N10" s="22"/>
    </row>
    <row r="11" spans="1:14" s="12" customFormat="1" ht="69.900000000000006" customHeight="1" x14ac:dyDescent="0.2">
      <c r="A11" s="13"/>
      <c r="B11" s="14"/>
      <c r="C11" s="1"/>
      <c r="D11" s="15"/>
      <c r="E11" s="14"/>
      <c r="F11" s="16"/>
      <c r="G11" s="17"/>
      <c r="H11" s="18"/>
      <c r="I11" s="18"/>
      <c r="J11" s="19"/>
      <c r="K11" s="20"/>
      <c r="L11" s="20"/>
      <c r="M11" s="21"/>
      <c r="N11" s="22"/>
    </row>
    <row r="12" spans="1:14" s="12" customFormat="1" ht="69.900000000000006" customHeight="1" x14ac:dyDescent="0.2">
      <c r="A12" s="13"/>
      <c r="B12" s="14"/>
      <c r="C12" s="1"/>
      <c r="D12" s="15"/>
      <c r="E12" s="14"/>
      <c r="F12" s="16"/>
      <c r="G12" s="17"/>
      <c r="H12" s="18"/>
      <c r="I12" s="18"/>
      <c r="J12" s="19"/>
      <c r="K12" s="20"/>
      <c r="L12" s="20"/>
      <c r="M12" s="21"/>
      <c r="N12" s="22"/>
    </row>
    <row r="13" spans="1:14" s="12" customFormat="1" ht="69.900000000000006" customHeight="1" x14ac:dyDescent="0.2">
      <c r="A13" s="13"/>
      <c r="B13" s="14"/>
      <c r="C13" s="1"/>
      <c r="D13" s="15"/>
      <c r="E13" s="14"/>
      <c r="F13" s="16"/>
      <c r="G13" s="17"/>
      <c r="H13" s="18"/>
      <c r="I13" s="18"/>
      <c r="J13" s="19"/>
      <c r="K13" s="20"/>
      <c r="L13" s="20"/>
      <c r="M13" s="21"/>
      <c r="N13" s="22"/>
    </row>
    <row r="14" spans="1:14" s="12" customFormat="1" ht="69.900000000000006" customHeight="1" x14ac:dyDescent="0.2">
      <c r="A14" s="13"/>
      <c r="B14" s="14"/>
      <c r="C14" s="1"/>
      <c r="D14" s="15"/>
      <c r="E14" s="14"/>
      <c r="F14" s="16"/>
      <c r="G14" s="17"/>
      <c r="H14" s="18"/>
      <c r="I14" s="18"/>
      <c r="J14" s="19"/>
      <c r="K14" s="20"/>
      <c r="L14" s="20"/>
      <c r="M14" s="21"/>
      <c r="N14" s="22"/>
    </row>
    <row r="15" spans="1:14" s="12" customFormat="1" ht="69.900000000000006" customHeight="1" x14ac:dyDescent="0.2">
      <c r="A15" s="13"/>
      <c r="B15" s="14"/>
      <c r="C15" s="1"/>
      <c r="D15" s="15"/>
      <c r="E15" s="14"/>
      <c r="F15" s="16"/>
      <c r="G15" s="17"/>
      <c r="H15" s="18"/>
      <c r="I15" s="18"/>
      <c r="J15" s="19"/>
      <c r="K15" s="20"/>
      <c r="L15" s="20"/>
      <c r="M15" s="21"/>
      <c r="N15" s="22"/>
    </row>
    <row r="16" spans="1:14" s="12" customFormat="1" ht="69.900000000000006" customHeight="1" x14ac:dyDescent="0.2">
      <c r="A16" s="13"/>
      <c r="B16" s="14"/>
      <c r="C16" s="1"/>
      <c r="D16" s="15"/>
      <c r="E16" s="14"/>
      <c r="F16" s="16"/>
      <c r="G16" s="17"/>
      <c r="H16" s="18"/>
      <c r="I16" s="18"/>
      <c r="J16" s="19"/>
      <c r="K16" s="20"/>
      <c r="L16" s="20"/>
      <c r="M16" s="21"/>
      <c r="N16" s="22"/>
    </row>
    <row r="17" spans="1:14" s="12" customFormat="1" ht="69.900000000000006" customHeight="1" x14ac:dyDescent="0.2">
      <c r="A17" s="13"/>
      <c r="B17" s="14"/>
      <c r="C17" s="1"/>
      <c r="D17" s="15"/>
      <c r="E17" s="14"/>
      <c r="F17" s="16"/>
      <c r="G17" s="17"/>
      <c r="H17" s="18"/>
      <c r="I17" s="18"/>
      <c r="J17" s="19"/>
      <c r="K17" s="20"/>
      <c r="L17" s="20"/>
      <c r="M17" s="21"/>
      <c r="N17" s="22"/>
    </row>
    <row r="18" spans="1:14" s="12" customFormat="1" ht="69.900000000000006" customHeight="1" x14ac:dyDescent="0.2">
      <c r="A18" s="13"/>
      <c r="B18" s="14"/>
      <c r="C18" s="1"/>
      <c r="D18" s="15"/>
      <c r="E18" s="14"/>
      <c r="F18" s="16"/>
      <c r="G18" s="17"/>
      <c r="H18" s="18"/>
      <c r="I18" s="18"/>
      <c r="J18" s="19"/>
      <c r="K18" s="20"/>
      <c r="L18" s="20"/>
      <c r="M18" s="21"/>
      <c r="N18" s="22"/>
    </row>
    <row r="19" spans="1:14" s="12" customFormat="1" ht="69.900000000000006" customHeight="1" x14ac:dyDescent="0.2">
      <c r="A19" s="13"/>
      <c r="B19" s="14"/>
      <c r="C19" s="1"/>
      <c r="D19" s="15"/>
      <c r="E19" s="14"/>
      <c r="F19" s="16"/>
      <c r="G19" s="17"/>
      <c r="H19" s="18"/>
      <c r="I19" s="18"/>
      <c r="J19" s="19"/>
      <c r="K19" s="20"/>
      <c r="L19" s="20"/>
      <c r="M19" s="21"/>
      <c r="N19" s="22"/>
    </row>
    <row r="20" spans="1:14" s="12" customFormat="1" ht="69.900000000000006" customHeight="1" x14ac:dyDescent="0.2">
      <c r="A20" s="13"/>
      <c r="B20" s="14"/>
      <c r="C20" s="1"/>
      <c r="D20" s="15"/>
      <c r="E20" s="14"/>
      <c r="F20" s="16"/>
      <c r="G20" s="17"/>
      <c r="H20" s="18"/>
      <c r="I20" s="18"/>
      <c r="J20" s="19"/>
      <c r="K20" s="20"/>
      <c r="L20" s="20"/>
      <c r="M20" s="21"/>
      <c r="N20" s="22"/>
    </row>
    <row r="21" spans="1:14" s="12" customFormat="1" ht="69.900000000000006" customHeight="1" x14ac:dyDescent="0.2">
      <c r="A21" s="13"/>
      <c r="B21" s="14"/>
      <c r="C21" s="1"/>
      <c r="D21" s="15"/>
      <c r="E21" s="14"/>
      <c r="F21" s="16"/>
      <c r="G21" s="17"/>
      <c r="H21" s="18"/>
      <c r="I21" s="18"/>
      <c r="J21" s="19"/>
      <c r="K21" s="20"/>
      <c r="L21" s="20"/>
      <c r="M21" s="21"/>
      <c r="N21" s="22"/>
    </row>
    <row r="22" spans="1:14" s="12" customFormat="1" ht="69.900000000000006" customHeight="1" x14ac:dyDescent="0.2">
      <c r="A22" s="13"/>
      <c r="B22" s="14"/>
      <c r="C22" s="1"/>
      <c r="D22" s="15"/>
      <c r="E22" s="14"/>
      <c r="F22" s="16"/>
      <c r="G22" s="17"/>
      <c r="H22" s="18"/>
      <c r="I22" s="18"/>
      <c r="J22" s="19"/>
      <c r="K22" s="20"/>
      <c r="L22" s="20"/>
      <c r="M22" s="21"/>
      <c r="N22" s="22"/>
    </row>
    <row r="23" spans="1:14" s="12" customFormat="1" ht="69.900000000000006" customHeight="1" x14ac:dyDescent="0.2">
      <c r="A23" s="13"/>
      <c r="B23" s="14"/>
      <c r="C23" s="1"/>
      <c r="D23" s="15"/>
      <c r="E23" s="14"/>
      <c r="F23" s="16"/>
      <c r="G23" s="17"/>
      <c r="H23" s="18"/>
      <c r="I23" s="18"/>
      <c r="J23" s="19"/>
      <c r="K23" s="20"/>
      <c r="L23" s="20"/>
      <c r="M23" s="21"/>
      <c r="N23" s="22"/>
    </row>
    <row r="24" spans="1:14" s="12" customFormat="1" ht="69.900000000000006" customHeight="1" x14ac:dyDescent="0.2">
      <c r="A24" s="13"/>
      <c r="B24" s="14"/>
      <c r="C24" s="1"/>
      <c r="D24" s="15"/>
      <c r="E24" s="14"/>
      <c r="F24" s="16"/>
      <c r="G24" s="17"/>
      <c r="H24" s="18"/>
      <c r="I24" s="18"/>
      <c r="J24" s="19"/>
      <c r="K24" s="20"/>
      <c r="L24" s="20"/>
      <c r="M24" s="21"/>
      <c r="N24" s="22"/>
    </row>
    <row r="25" spans="1:14" s="12" customFormat="1" ht="69.900000000000006" customHeight="1" x14ac:dyDescent="0.2">
      <c r="A25" s="13"/>
      <c r="B25" s="14"/>
      <c r="C25" s="1"/>
      <c r="D25" s="15"/>
      <c r="E25" s="14"/>
      <c r="F25" s="16"/>
      <c r="G25" s="17"/>
      <c r="H25" s="18"/>
      <c r="I25" s="18"/>
      <c r="J25" s="19"/>
      <c r="K25" s="20"/>
      <c r="L25" s="20"/>
      <c r="M25" s="21"/>
      <c r="N25" s="22"/>
    </row>
    <row r="26" spans="1:14" s="12" customFormat="1" ht="69.900000000000006" customHeight="1" x14ac:dyDescent="0.2">
      <c r="A26" s="13"/>
      <c r="B26" s="14"/>
      <c r="C26" s="1"/>
      <c r="D26" s="15"/>
      <c r="E26" s="14"/>
      <c r="F26" s="16"/>
      <c r="G26" s="17"/>
      <c r="H26" s="18"/>
      <c r="I26" s="18"/>
      <c r="J26" s="19"/>
      <c r="K26" s="20"/>
      <c r="L26" s="20"/>
      <c r="M26" s="21"/>
      <c r="N26" s="22"/>
    </row>
    <row r="27" spans="1:14" s="12" customFormat="1" ht="69.900000000000006" customHeight="1" x14ac:dyDescent="0.2">
      <c r="A27" s="13"/>
      <c r="B27" s="14"/>
      <c r="C27" s="1"/>
      <c r="D27" s="15"/>
      <c r="E27" s="14"/>
      <c r="F27" s="16"/>
      <c r="G27" s="17"/>
      <c r="H27" s="18"/>
      <c r="I27" s="18"/>
      <c r="J27" s="19"/>
      <c r="K27" s="20"/>
      <c r="L27" s="20"/>
      <c r="M27" s="21"/>
      <c r="N27" s="22"/>
    </row>
    <row r="28" spans="1:14" s="12" customFormat="1" ht="69.900000000000006" customHeight="1" x14ac:dyDescent="0.2">
      <c r="A28" s="13"/>
      <c r="B28" s="14"/>
      <c r="C28" s="1"/>
      <c r="D28" s="15"/>
      <c r="E28" s="14"/>
      <c r="F28" s="16"/>
      <c r="G28" s="17"/>
      <c r="H28" s="18"/>
      <c r="I28" s="18"/>
      <c r="J28" s="19"/>
      <c r="K28" s="20"/>
      <c r="L28" s="20"/>
      <c r="M28" s="21"/>
      <c r="N28" s="22"/>
    </row>
    <row r="29" spans="1:14" s="12" customFormat="1" ht="69.900000000000006" customHeight="1" x14ac:dyDescent="0.2">
      <c r="A29" s="13"/>
      <c r="B29" s="14"/>
      <c r="C29" s="1"/>
      <c r="D29" s="15"/>
      <c r="E29" s="14"/>
      <c r="F29" s="16"/>
      <c r="G29" s="17"/>
      <c r="H29" s="18"/>
      <c r="I29" s="18"/>
      <c r="J29" s="19"/>
      <c r="K29" s="20"/>
      <c r="L29" s="20"/>
      <c r="M29" s="21"/>
      <c r="N29" s="22"/>
    </row>
    <row r="30" spans="1:14" s="12" customFormat="1" ht="69.900000000000006" customHeight="1" x14ac:dyDescent="0.2">
      <c r="A30" s="13"/>
      <c r="B30" s="14"/>
      <c r="C30" s="1"/>
      <c r="D30" s="15"/>
      <c r="E30" s="14"/>
      <c r="F30" s="16"/>
      <c r="G30" s="17"/>
      <c r="H30" s="18"/>
      <c r="I30" s="18"/>
      <c r="J30" s="19"/>
      <c r="K30" s="20"/>
      <c r="L30" s="20"/>
      <c r="M30" s="21"/>
      <c r="N30" s="22"/>
    </row>
    <row r="31" spans="1:14" s="12" customFormat="1" ht="69.900000000000006" customHeight="1" x14ac:dyDescent="0.2">
      <c r="A31" s="13"/>
      <c r="B31" s="14"/>
      <c r="C31" s="1"/>
      <c r="D31" s="15"/>
      <c r="E31" s="14"/>
      <c r="F31" s="16"/>
      <c r="G31" s="17"/>
      <c r="H31" s="18"/>
      <c r="I31" s="18"/>
      <c r="J31" s="19"/>
      <c r="K31" s="20"/>
      <c r="L31" s="20"/>
      <c r="M31" s="21"/>
      <c r="N31" s="22"/>
    </row>
    <row r="32" spans="1:14" s="12" customFormat="1" ht="69.900000000000006" customHeight="1" x14ac:dyDescent="0.2">
      <c r="A32" s="13"/>
      <c r="B32" s="14"/>
      <c r="C32" s="1"/>
      <c r="D32" s="15"/>
      <c r="E32" s="14"/>
      <c r="F32" s="16"/>
      <c r="G32" s="17"/>
      <c r="H32" s="18"/>
      <c r="I32" s="18"/>
      <c r="J32" s="19"/>
      <c r="K32" s="20"/>
      <c r="L32" s="20"/>
      <c r="M32" s="21"/>
      <c r="N32" s="22"/>
    </row>
    <row r="33" spans="1:14" s="12" customFormat="1" ht="69.900000000000006" customHeight="1" x14ac:dyDescent="0.2">
      <c r="A33" s="13"/>
      <c r="B33" s="14"/>
      <c r="C33" s="1"/>
      <c r="D33" s="15"/>
      <c r="E33" s="14"/>
      <c r="F33" s="16"/>
      <c r="G33" s="17"/>
      <c r="H33" s="18"/>
      <c r="I33" s="18"/>
      <c r="J33" s="19"/>
      <c r="K33" s="20"/>
      <c r="L33" s="20"/>
      <c r="M33" s="21"/>
      <c r="N33" s="22"/>
    </row>
    <row r="34" spans="1:14" s="12" customFormat="1" ht="69.900000000000006" customHeight="1" x14ac:dyDescent="0.2">
      <c r="A34" s="13"/>
      <c r="B34" s="14"/>
      <c r="C34" s="1"/>
      <c r="D34" s="15"/>
      <c r="E34" s="14"/>
      <c r="F34" s="16"/>
      <c r="G34" s="17"/>
      <c r="H34" s="18"/>
      <c r="I34" s="18"/>
      <c r="J34" s="19"/>
      <c r="K34" s="20"/>
      <c r="L34" s="20"/>
      <c r="M34" s="21"/>
      <c r="N34" s="22"/>
    </row>
    <row r="35" spans="1:14" s="12" customFormat="1" ht="69.900000000000006" customHeight="1" x14ac:dyDescent="0.2">
      <c r="A35" s="13"/>
      <c r="B35" s="14"/>
      <c r="C35" s="1"/>
      <c r="D35" s="15"/>
      <c r="E35" s="14"/>
      <c r="F35" s="16"/>
      <c r="G35" s="17"/>
      <c r="H35" s="18"/>
      <c r="I35" s="18"/>
      <c r="J35" s="19"/>
      <c r="K35" s="20"/>
      <c r="L35" s="20"/>
      <c r="M35" s="21"/>
      <c r="N35" s="22"/>
    </row>
    <row r="36" spans="1:14" s="12" customFormat="1" ht="69.900000000000006" customHeight="1" x14ac:dyDescent="0.2">
      <c r="A36" s="13"/>
      <c r="B36" s="14"/>
      <c r="C36" s="1"/>
      <c r="D36" s="15"/>
      <c r="E36" s="14"/>
      <c r="F36" s="16"/>
      <c r="G36" s="17"/>
      <c r="H36" s="18"/>
      <c r="I36" s="18"/>
      <c r="J36" s="19"/>
      <c r="K36" s="20"/>
      <c r="L36" s="20"/>
      <c r="M36" s="21"/>
      <c r="N36" s="22"/>
    </row>
    <row r="37" spans="1:14" s="12" customFormat="1" ht="69.900000000000006" customHeight="1" x14ac:dyDescent="0.2">
      <c r="A37" s="13"/>
      <c r="B37" s="14"/>
      <c r="C37" s="1"/>
      <c r="D37" s="15"/>
      <c r="E37" s="14"/>
      <c r="F37" s="16"/>
      <c r="G37" s="17"/>
      <c r="H37" s="18"/>
      <c r="I37" s="18"/>
      <c r="J37" s="19"/>
      <c r="K37" s="20"/>
      <c r="L37" s="20"/>
      <c r="M37" s="21"/>
      <c r="N37" s="22"/>
    </row>
    <row r="38" spans="1:14" s="12" customFormat="1" ht="69.900000000000006" customHeight="1" x14ac:dyDescent="0.2">
      <c r="A38" s="13"/>
      <c r="B38" s="14" t="str">
        <f>IF(A38="","",VLOOKUP(A38,#REF!,7,FALSE))</f>
        <v/>
      </c>
      <c r="C38" s="1" t="str">
        <f>IF(A38="","",VLOOKUP(A38,#REF!,8,FALSE))</f>
        <v/>
      </c>
      <c r="D38" s="15" t="str">
        <f>IF(A38="","",VLOOKUP(A38,#REF!,11,FALSE))</f>
        <v/>
      </c>
      <c r="E38" s="14" t="str">
        <f>IF(A38="","",VLOOKUP(A38,#REF!,12,FALSE))</f>
        <v/>
      </c>
      <c r="F38" s="16" t="str">
        <f>IF(A38="","",VLOOKUP(A38,#REF!,13,FALSE))</f>
        <v/>
      </c>
      <c r="G38" s="17" t="str">
        <f>IF(A38="","",IF(VLOOKUP(A38,#REF!,16,FALSE)="②一般競争入札（総合評価方式）","一般競争入札"&amp;CHAR(10)&amp;"（総合評価方式）","一般競争入札"))</f>
        <v/>
      </c>
      <c r="H38" s="18" t="str">
        <f>IF(A38="","",IF(VLOOKUP(A38,#REF!,18,FALSE)="他官署で調達手続きを実施のため","他官署で調達手続きを実施のため",IF(VLOOKUP(A38,#REF!,25,FALSE)="②同種の他の契約の予定価格を類推されるおそれがあるため公表しない","同種の他の契約の予定価格を類推されるおそれがあるため公表しない",IF(VLOOKUP(A38,#REF!,25,FALSE)="－","－",IF(VLOOKUP(A38,#REF!,9,FALSE)&lt;&gt;"",TEXT(VLOOKUP(A38,#REF!,18,FALSE),"#,##0円")&amp;CHAR(10)&amp;"(A)",VLOOKUP(A38,#REF!,18,FALSE))))))</f>
        <v/>
      </c>
      <c r="I38" s="18" t="str">
        <f>IF(A38="","",VLOOKUP(A38,#REF!,19,FALSE))</f>
        <v/>
      </c>
      <c r="J38" s="19" t="str">
        <f>IF(A38="","",IF(VLOOKUP(A38,#REF!,18,FALSE)="他官署で調達手続きを実施のため","－",IF(VLOOKUP(A38,#REF!,25,FALSE)="②同種の他の契約の予定価格を類推されるおそれがあるため公表しない","－",IF(VLOOKUP(A38,#REF!,25,FALSE)="－","－",IF(VLOOKUP(A38,#REF!,9,FALSE)&lt;&gt;"",TEXT(VLOOKUP(A38,#REF!,21,FALSE),"#.0%")&amp;CHAR(10)&amp;"(B/A×100)",VLOOKUP(A38,#REF!,21,FALSE))))))</f>
        <v/>
      </c>
      <c r="K38" s="20" t="str">
        <f>IF(A38="","",IF(VLOOKUP(A38,#REF!,14,FALSE)="①公益社団法人","公社",IF(VLOOKUP(A38,#REF!,14,FALSE)="②公益財団法人","公財","")))</f>
        <v/>
      </c>
      <c r="L38" s="20" t="str">
        <f>IF(A38="","",VLOOKUP(A38,#REF!,15,FALSE))</f>
        <v/>
      </c>
      <c r="M38" s="21" t="str">
        <f>IF(A38="","",IF(VLOOKUP(A38,#REF!,15,FALSE)="国所管",VLOOKUP(A38,#REF!,26,FALSE),""))</f>
        <v/>
      </c>
      <c r="N38" s="22" t="str">
        <f>IF(A38="","",IF(AND(P38="○",O38="分担契約/単価契約"),"単価契約"&amp;CHAR(10)&amp;"予定調達総額 "&amp;TEXT(VLOOKUP(A38,#REF!,18,FALSE),"#,##0円")&amp;"(B)"&amp;CHAR(10)&amp;"分担契約"&amp;CHAR(10)&amp;VLOOKUP(A38,#REF!,34,FALSE),IF(AND(P38="○",O38="分担契約"),"分担契約"&amp;CHAR(10)&amp;"契約総額 "&amp;TEXT(VLOOKUP(A38,#REF!,18,FALSE),"#,##0円")&amp;"(B)"&amp;CHAR(10)&amp;VLOOKUP(A38,#REF!,34,FALSE),(IF(O38="分担契約/単価契約","単価契約"&amp;CHAR(10)&amp;"予定調達総額 "&amp;TEXT(VLOOKUP(A38,#REF!,18,FALSE),"#,##0円")&amp;CHAR(10)&amp;"分担契約"&amp;CHAR(10)&amp;VLOOKUP(A38,#REF!,34,FALSE),IF(O38="分担契約","分担契約"&amp;CHAR(10)&amp;"契約総額 "&amp;TEXT(VLOOKUP(A38,#REF!,18,FALSE),"#,##0円")&amp;CHAR(10)&amp;VLOOKUP(A38,#REF!,34,FALSE),IF(O38="単価契約","単価契約"&amp;CHAR(10)&amp;"予定調達総額 "&amp;TEXT(VLOOKUP(A38,#REF!,18,FALSE),"#,##0円")&amp;CHAR(10)&amp;VLOOKUP(A38,#REF!,34,FALSE),VLOOKUP(A38,#REF!,34,FALSE))))))))</f>
        <v/>
      </c>
    </row>
    <row r="39" spans="1:14" s="12" customFormat="1" ht="69.900000000000006" customHeight="1" x14ac:dyDescent="0.2">
      <c r="A39" s="13"/>
      <c r="B39" s="14" t="str">
        <f>IF(A39="","",VLOOKUP(A39,#REF!,7,FALSE))</f>
        <v/>
      </c>
      <c r="C39" s="1" t="str">
        <f>IF(A39="","",VLOOKUP(A39,#REF!,8,FALSE))</f>
        <v/>
      </c>
      <c r="D39" s="15" t="str">
        <f>IF(A39="","",VLOOKUP(A39,#REF!,11,FALSE))</f>
        <v/>
      </c>
      <c r="E39" s="14" t="str">
        <f>IF(A39="","",VLOOKUP(A39,#REF!,12,FALSE))</f>
        <v/>
      </c>
      <c r="F39" s="16" t="str">
        <f>IF(A39="","",VLOOKUP(A39,#REF!,13,FALSE))</f>
        <v/>
      </c>
      <c r="G39" s="17" t="str">
        <f>IF(A39="","",IF(VLOOKUP(A39,#REF!,16,FALSE)="②一般競争入札（総合評価方式）","一般競争入札"&amp;CHAR(10)&amp;"（総合評価方式）","一般競争入札"))</f>
        <v/>
      </c>
      <c r="H39" s="18" t="str">
        <f>IF(A39="","",IF(VLOOKUP(A39,#REF!,18,FALSE)="他官署で調達手続きを実施のため","他官署で調達手続きを実施のため",IF(VLOOKUP(A39,#REF!,25,FALSE)="②同種の他の契約の予定価格を類推されるおそれがあるため公表しない","同種の他の契約の予定価格を類推されるおそれがあるため公表しない",IF(VLOOKUP(A39,#REF!,25,FALSE)="－","－",IF(VLOOKUP(A39,#REF!,9,FALSE)&lt;&gt;"",TEXT(VLOOKUP(A39,#REF!,18,FALSE),"#,##0円")&amp;CHAR(10)&amp;"(A)",VLOOKUP(A39,#REF!,18,FALSE))))))</f>
        <v/>
      </c>
      <c r="I39" s="18" t="str">
        <f>IF(A39="","",VLOOKUP(A39,#REF!,19,FALSE))</f>
        <v/>
      </c>
      <c r="J39" s="19" t="str">
        <f>IF(A39="","",IF(VLOOKUP(A39,#REF!,18,FALSE)="他官署で調達手続きを実施のため","－",IF(VLOOKUP(A39,#REF!,25,FALSE)="②同種の他の契約の予定価格を類推されるおそれがあるため公表しない","－",IF(VLOOKUP(A39,#REF!,25,FALSE)="－","－",IF(VLOOKUP(A39,#REF!,9,FALSE)&lt;&gt;"",TEXT(VLOOKUP(A39,#REF!,21,FALSE),"#.0%")&amp;CHAR(10)&amp;"(B/A×100)",VLOOKUP(A39,#REF!,21,FALSE))))))</f>
        <v/>
      </c>
      <c r="K39" s="20" t="str">
        <f>IF(A39="","",IF(VLOOKUP(A39,#REF!,14,FALSE)="①公益社団法人","公社",IF(VLOOKUP(A39,#REF!,14,FALSE)="②公益財団法人","公財","")))</f>
        <v/>
      </c>
      <c r="L39" s="20" t="str">
        <f>IF(A39="","",VLOOKUP(A39,#REF!,15,FALSE))</f>
        <v/>
      </c>
      <c r="M39" s="21" t="str">
        <f>IF(A39="","",IF(VLOOKUP(A39,#REF!,15,FALSE)="国所管",VLOOKUP(A39,#REF!,26,FALSE),""))</f>
        <v/>
      </c>
      <c r="N39" s="22" t="str">
        <f>IF(A39="","",IF(AND(P39="○",O39="分担契約/単価契約"),"単価契約"&amp;CHAR(10)&amp;"予定調達総額 "&amp;TEXT(VLOOKUP(A39,#REF!,18,FALSE),"#,##0円")&amp;"(B)"&amp;CHAR(10)&amp;"分担契約"&amp;CHAR(10)&amp;VLOOKUP(A39,#REF!,34,FALSE),IF(AND(P39="○",O39="分担契約"),"分担契約"&amp;CHAR(10)&amp;"契約総額 "&amp;TEXT(VLOOKUP(A39,#REF!,18,FALSE),"#,##0円")&amp;"(B)"&amp;CHAR(10)&amp;VLOOKUP(A39,#REF!,34,FALSE),(IF(O39="分担契約/単価契約","単価契約"&amp;CHAR(10)&amp;"予定調達総額 "&amp;TEXT(VLOOKUP(A39,#REF!,18,FALSE),"#,##0円")&amp;CHAR(10)&amp;"分担契約"&amp;CHAR(10)&amp;VLOOKUP(A39,#REF!,34,FALSE),IF(O39="分担契約","分担契約"&amp;CHAR(10)&amp;"契約総額 "&amp;TEXT(VLOOKUP(A39,#REF!,18,FALSE),"#,##0円")&amp;CHAR(10)&amp;VLOOKUP(A39,#REF!,34,FALSE),IF(O39="単価契約","単価契約"&amp;CHAR(10)&amp;"予定調達総額 "&amp;TEXT(VLOOKUP(A39,#REF!,18,FALSE),"#,##0円")&amp;CHAR(10)&amp;VLOOKUP(A39,#REF!,34,FALSE),VLOOKUP(A39,#REF!,34,FALSE))))))))</f>
        <v/>
      </c>
    </row>
    <row r="40" spans="1:14" s="12" customFormat="1" ht="69.900000000000006" customHeight="1" x14ac:dyDescent="0.2">
      <c r="A40" s="13"/>
      <c r="B40" s="14" t="str">
        <f>IF(A40="","",VLOOKUP(A40,#REF!,7,FALSE))</f>
        <v/>
      </c>
      <c r="C40" s="1" t="str">
        <f>IF(A40="","",VLOOKUP(A40,#REF!,8,FALSE))</f>
        <v/>
      </c>
      <c r="D40" s="15" t="str">
        <f>IF(A40="","",VLOOKUP(A40,#REF!,11,FALSE))</f>
        <v/>
      </c>
      <c r="E40" s="14" t="str">
        <f>IF(A40="","",VLOOKUP(A40,#REF!,12,FALSE))</f>
        <v/>
      </c>
      <c r="F40" s="16" t="str">
        <f>IF(A40="","",VLOOKUP(A40,#REF!,13,FALSE))</f>
        <v/>
      </c>
      <c r="G40" s="17" t="str">
        <f>IF(A40="","",IF(VLOOKUP(A40,#REF!,16,FALSE)="②一般競争入札（総合評価方式）","一般競争入札"&amp;CHAR(10)&amp;"（総合評価方式）","一般競争入札"))</f>
        <v/>
      </c>
      <c r="H40" s="18" t="str">
        <f>IF(A40="","",IF(VLOOKUP(A40,#REF!,18,FALSE)="他官署で調達手続きを実施のため","他官署で調達手続きを実施のため",IF(VLOOKUP(A40,#REF!,25,FALSE)="②同種の他の契約の予定価格を類推されるおそれがあるため公表しない","同種の他の契約の予定価格を類推されるおそれがあるため公表しない",IF(VLOOKUP(A40,#REF!,25,FALSE)="－","－",IF(VLOOKUP(A40,#REF!,9,FALSE)&lt;&gt;"",TEXT(VLOOKUP(A40,#REF!,18,FALSE),"#,##0円")&amp;CHAR(10)&amp;"(A)",VLOOKUP(A40,#REF!,18,FALSE))))))</f>
        <v/>
      </c>
      <c r="I40" s="18" t="str">
        <f>IF(A40="","",VLOOKUP(A40,#REF!,19,FALSE))</f>
        <v/>
      </c>
      <c r="J40" s="19" t="str">
        <f>IF(A40="","",IF(VLOOKUP(A40,#REF!,18,FALSE)="他官署で調達手続きを実施のため","－",IF(VLOOKUP(A40,#REF!,25,FALSE)="②同種の他の契約の予定価格を類推されるおそれがあるため公表しない","－",IF(VLOOKUP(A40,#REF!,25,FALSE)="－","－",IF(VLOOKUP(A40,#REF!,9,FALSE)&lt;&gt;"",TEXT(VLOOKUP(A40,#REF!,21,FALSE),"#.0%")&amp;CHAR(10)&amp;"(B/A×100)",VLOOKUP(A40,#REF!,21,FALSE))))))</f>
        <v/>
      </c>
      <c r="K40" s="20" t="str">
        <f>IF(A40="","",IF(VLOOKUP(A40,#REF!,14,FALSE)="①公益社団法人","公社",IF(VLOOKUP(A40,#REF!,14,FALSE)="②公益財団法人","公財","")))</f>
        <v/>
      </c>
      <c r="L40" s="20" t="str">
        <f>IF(A40="","",VLOOKUP(A40,#REF!,15,FALSE))</f>
        <v/>
      </c>
      <c r="M40" s="21" t="str">
        <f>IF(A40="","",IF(VLOOKUP(A40,#REF!,15,FALSE)="国所管",VLOOKUP(A40,#REF!,26,FALSE),""))</f>
        <v/>
      </c>
      <c r="N40" s="22" t="str">
        <f>IF(A40="","",IF(AND(P40="○",O40="分担契約/単価契約"),"単価契約"&amp;CHAR(10)&amp;"予定調達総額 "&amp;TEXT(VLOOKUP(A40,#REF!,18,FALSE),"#,##0円")&amp;"(B)"&amp;CHAR(10)&amp;"分担契約"&amp;CHAR(10)&amp;VLOOKUP(A40,#REF!,34,FALSE),IF(AND(P40="○",O40="分担契約"),"分担契約"&amp;CHAR(10)&amp;"契約総額 "&amp;TEXT(VLOOKUP(A40,#REF!,18,FALSE),"#,##0円")&amp;"(B)"&amp;CHAR(10)&amp;VLOOKUP(A40,#REF!,34,FALSE),(IF(O40="分担契約/単価契約","単価契約"&amp;CHAR(10)&amp;"予定調達総額 "&amp;TEXT(VLOOKUP(A40,#REF!,18,FALSE),"#,##0円")&amp;CHAR(10)&amp;"分担契約"&amp;CHAR(10)&amp;VLOOKUP(A40,#REF!,34,FALSE),IF(O40="分担契約","分担契約"&amp;CHAR(10)&amp;"契約総額 "&amp;TEXT(VLOOKUP(A40,#REF!,18,FALSE),"#,##0円")&amp;CHAR(10)&amp;VLOOKUP(A40,#REF!,34,FALSE),IF(O40="単価契約","単価契約"&amp;CHAR(10)&amp;"予定調達総額 "&amp;TEXT(VLOOKUP(A40,#REF!,18,FALSE),"#,##0円")&amp;CHAR(10)&amp;VLOOKUP(A40,#REF!,34,FALSE),VLOOKUP(A40,#REF!,34,FALSE))))))))</f>
        <v/>
      </c>
    </row>
    <row r="41" spans="1:14" s="12" customFormat="1" ht="69.900000000000006" customHeight="1" x14ac:dyDescent="0.2">
      <c r="A41" s="13"/>
      <c r="B41" s="14" t="str">
        <f>IF(A41="","",VLOOKUP(A41,#REF!,7,FALSE))</f>
        <v/>
      </c>
      <c r="C41" s="1" t="str">
        <f>IF(A41="","",VLOOKUP(A41,#REF!,8,FALSE))</f>
        <v/>
      </c>
      <c r="D41" s="15" t="str">
        <f>IF(A41="","",VLOOKUP(A41,#REF!,11,FALSE))</f>
        <v/>
      </c>
      <c r="E41" s="14" t="str">
        <f>IF(A41="","",VLOOKUP(A41,#REF!,12,FALSE))</f>
        <v/>
      </c>
      <c r="F41" s="16" t="str">
        <f>IF(A41="","",VLOOKUP(A41,#REF!,13,FALSE))</f>
        <v/>
      </c>
      <c r="G41" s="17" t="str">
        <f>IF(A41="","",IF(VLOOKUP(A41,#REF!,16,FALSE)="②一般競争入札（総合評価方式）","一般競争入札"&amp;CHAR(10)&amp;"（総合評価方式）","一般競争入札"))</f>
        <v/>
      </c>
      <c r="H41" s="18" t="str">
        <f>IF(A41="","",IF(VLOOKUP(A41,#REF!,18,FALSE)="他官署で調達手続きを実施のため","他官署で調達手続きを実施のため",IF(VLOOKUP(A41,#REF!,25,FALSE)="②同種の他の契約の予定価格を類推されるおそれがあるため公表しない","同種の他の契約の予定価格を類推されるおそれがあるため公表しない",IF(VLOOKUP(A41,#REF!,25,FALSE)="－","－",IF(VLOOKUP(A41,#REF!,9,FALSE)&lt;&gt;"",TEXT(VLOOKUP(A41,#REF!,18,FALSE),"#,##0円")&amp;CHAR(10)&amp;"(A)",VLOOKUP(A41,#REF!,18,FALSE))))))</f>
        <v/>
      </c>
      <c r="I41" s="18" t="str">
        <f>IF(A41="","",VLOOKUP(A41,#REF!,19,FALSE))</f>
        <v/>
      </c>
      <c r="J41" s="19" t="str">
        <f>IF(A41="","",IF(VLOOKUP(A41,#REF!,18,FALSE)="他官署で調達手続きを実施のため","－",IF(VLOOKUP(A41,#REF!,25,FALSE)="②同種の他の契約の予定価格を類推されるおそれがあるため公表しない","－",IF(VLOOKUP(A41,#REF!,25,FALSE)="－","－",IF(VLOOKUP(A41,#REF!,9,FALSE)&lt;&gt;"",TEXT(VLOOKUP(A41,#REF!,21,FALSE),"#.0%")&amp;CHAR(10)&amp;"(B/A×100)",VLOOKUP(A41,#REF!,21,FALSE))))))</f>
        <v/>
      </c>
      <c r="K41" s="20" t="str">
        <f>IF(A41="","",IF(VLOOKUP(A41,#REF!,14,FALSE)="①公益社団法人","公社",IF(VLOOKUP(A41,#REF!,14,FALSE)="②公益財団法人","公財","")))</f>
        <v/>
      </c>
      <c r="L41" s="20" t="str">
        <f>IF(A41="","",VLOOKUP(A41,#REF!,15,FALSE))</f>
        <v/>
      </c>
      <c r="M41" s="21" t="str">
        <f>IF(A41="","",IF(VLOOKUP(A41,#REF!,15,FALSE)="国所管",VLOOKUP(A41,#REF!,26,FALSE),""))</f>
        <v/>
      </c>
      <c r="N41" s="22" t="str">
        <f>IF(A41="","",IF(AND(P41="○",O41="分担契約/単価契約"),"単価契約"&amp;CHAR(10)&amp;"予定調達総額 "&amp;TEXT(VLOOKUP(A41,#REF!,18,FALSE),"#,##0円")&amp;"(B)"&amp;CHAR(10)&amp;"分担契約"&amp;CHAR(10)&amp;VLOOKUP(A41,#REF!,34,FALSE),IF(AND(P41="○",O41="分担契約"),"分担契約"&amp;CHAR(10)&amp;"契約総額 "&amp;TEXT(VLOOKUP(A41,#REF!,18,FALSE),"#,##0円")&amp;"(B)"&amp;CHAR(10)&amp;VLOOKUP(A41,#REF!,34,FALSE),(IF(O41="分担契約/単価契約","単価契約"&amp;CHAR(10)&amp;"予定調達総額 "&amp;TEXT(VLOOKUP(A41,#REF!,18,FALSE),"#,##0円")&amp;CHAR(10)&amp;"分担契約"&amp;CHAR(10)&amp;VLOOKUP(A41,#REF!,34,FALSE),IF(O41="分担契約","分担契約"&amp;CHAR(10)&amp;"契約総額 "&amp;TEXT(VLOOKUP(A41,#REF!,18,FALSE),"#,##0円")&amp;CHAR(10)&amp;VLOOKUP(A41,#REF!,34,FALSE),IF(O41="単価契約","単価契約"&amp;CHAR(10)&amp;"予定調達総額 "&amp;TEXT(VLOOKUP(A41,#REF!,18,FALSE),"#,##0円")&amp;CHAR(10)&amp;VLOOKUP(A41,#REF!,34,FALSE),VLOOKUP(A41,#REF!,34,FALSE))))))))</f>
        <v/>
      </c>
    </row>
    <row r="42" spans="1:14" s="12" customFormat="1" ht="69.900000000000006" customHeight="1" x14ac:dyDescent="0.2">
      <c r="A42" s="13"/>
      <c r="B42" s="14" t="str">
        <f>IF(A42="","",VLOOKUP(A42,#REF!,7,FALSE))</f>
        <v/>
      </c>
      <c r="C42" s="1" t="str">
        <f>IF(A42="","",VLOOKUP(A42,#REF!,8,FALSE))</f>
        <v/>
      </c>
      <c r="D42" s="15" t="str">
        <f>IF(A42="","",VLOOKUP(A42,#REF!,11,FALSE))</f>
        <v/>
      </c>
      <c r="E42" s="14" t="str">
        <f>IF(A42="","",VLOOKUP(A42,#REF!,12,FALSE))</f>
        <v/>
      </c>
      <c r="F42" s="16" t="str">
        <f>IF(A42="","",VLOOKUP(A42,#REF!,13,FALSE))</f>
        <v/>
      </c>
      <c r="G42" s="17" t="str">
        <f>IF(A42="","",IF(VLOOKUP(A42,#REF!,16,FALSE)="②一般競争入札（総合評価方式）","一般競争入札"&amp;CHAR(10)&amp;"（総合評価方式）","一般競争入札"))</f>
        <v/>
      </c>
      <c r="H42" s="18" t="str">
        <f>IF(A42="","",IF(VLOOKUP(A42,#REF!,18,FALSE)="他官署で調達手続きを実施のため","他官署で調達手続きを実施のため",IF(VLOOKUP(A42,#REF!,25,FALSE)="②同種の他の契約の予定価格を類推されるおそれがあるため公表しない","同種の他の契約の予定価格を類推されるおそれがあるため公表しない",IF(VLOOKUP(A42,#REF!,25,FALSE)="－","－",IF(VLOOKUP(A42,#REF!,9,FALSE)&lt;&gt;"",TEXT(VLOOKUP(A42,#REF!,18,FALSE),"#,##0円")&amp;CHAR(10)&amp;"(A)",VLOOKUP(A42,#REF!,18,FALSE))))))</f>
        <v/>
      </c>
      <c r="I42" s="18" t="str">
        <f>IF(A42="","",VLOOKUP(A42,#REF!,19,FALSE))</f>
        <v/>
      </c>
      <c r="J42" s="19" t="str">
        <f>IF(A42="","",IF(VLOOKUP(A42,#REF!,18,FALSE)="他官署で調達手続きを実施のため","－",IF(VLOOKUP(A42,#REF!,25,FALSE)="②同種の他の契約の予定価格を類推されるおそれがあるため公表しない","－",IF(VLOOKUP(A42,#REF!,25,FALSE)="－","－",IF(VLOOKUP(A42,#REF!,9,FALSE)&lt;&gt;"",TEXT(VLOOKUP(A42,#REF!,21,FALSE),"#.0%")&amp;CHAR(10)&amp;"(B/A×100)",VLOOKUP(A42,#REF!,21,FALSE))))))</f>
        <v/>
      </c>
      <c r="K42" s="20" t="str">
        <f>IF(A42="","",IF(VLOOKUP(A42,#REF!,14,FALSE)="①公益社団法人","公社",IF(VLOOKUP(A42,#REF!,14,FALSE)="②公益財団法人","公財","")))</f>
        <v/>
      </c>
      <c r="L42" s="20" t="str">
        <f>IF(A42="","",VLOOKUP(A42,#REF!,15,FALSE))</f>
        <v/>
      </c>
      <c r="M42" s="21" t="str">
        <f>IF(A42="","",IF(VLOOKUP(A42,#REF!,15,FALSE)="国所管",VLOOKUP(A42,#REF!,26,FALSE),""))</f>
        <v/>
      </c>
      <c r="N42" s="22" t="str">
        <f>IF(A42="","",IF(AND(P42="○",O42="分担契約/単価契約"),"単価契約"&amp;CHAR(10)&amp;"予定調達総額 "&amp;TEXT(VLOOKUP(A42,#REF!,18,FALSE),"#,##0円")&amp;"(B)"&amp;CHAR(10)&amp;"分担契約"&amp;CHAR(10)&amp;VLOOKUP(A42,#REF!,34,FALSE),IF(AND(P42="○",O42="分担契約"),"分担契約"&amp;CHAR(10)&amp;"契約総額 "&amp;TEXT(VLOOKUP(A42,#REF!,18,FALSE),"#,##0円")&amp;"(B)"&amp;CHAR(10)&amp;VLOOKUP(A42,#REF!,34,FALSE),(IF(O42="分担契約/単価契約","単価契約"&amp;CHAR(10)&amp;"予定調達総額 "&amp;TEXT(VLOOKUP(A42,#REF!,18,FALSE),"#,##0円")&amp;CHAR(10)&amp;"分担契約"&amp;CHAR(10)&amp;VLOOKUP(A42,#REF!,34,FALSE),IF(O42="分担契約","分担契約"&amp;CHAR(10)&amp;"契約総額 "&amp;TEXT(VLOOKUP(A42,#REF!,18,FALSE),"#,##0円")&amp;CHAR(10)&amp;VLOOKUP(A42,#REF!,34,FALSE),IF(O42="単価契約","単価契約"&amp;CHAR(10)&amp;"予定調達総額 "&amp;TEXT(VLOOKUP(A42,#REF!,18,FALSE),"#,##0円")&amp;CHAR(10)&amp;VLOOKUP(A42,#REF!,34,FALSE),VLOOKUP(A42,#REF!,34,FALSE))))))))</f>
        <v/>
      </c>
    </row>
    <row r="43" spans="1:14" s="12" customFormat="1" ht="69.900000000000006" customHeight="1" x14ac:dyDescent="0.2">
      <c r="A43" s="13"/>
      <c r="B43" s="14" t="str">
        <f>IF(A43="","",VLOOKUP(A43,#REF!,7,FALSE))</f>
        <v/>
      </c>
      <c r="C43" s="1" t="str">
        <f>IF(A43="","",VLOOKUP(A43,#REF!,8,FALSE))</f>
        <v/>
      </c>
      <c r="D43" s="15" t="str">
        <f>IF(A43="","",VLOOKUP(A43,#REF!,11,FALSE))</f>
        <v/>
      </c>
      <c r="E43" s="14" t="str">
        <f>IF(A43="","",VLOOKUP(A43,#REF!,12,FALSE))</f>
        <v/>
      </c>
      <c r="F43" s="16" t="str">
        <f>IF(A43="","",VLOOKUP(A43,#REF!,13,FALSE))</f>
        <v/>
      </c>
      <c r="G43" s="17" t="str">
        <f>IF(A43="","",IF(VLOOKUP(A43,#REF!,16,FALSE)="②一般競争入札（総合評価方式）","一般競争入札"&amp;CHAR(10)&amp;"（総合評価方式）","一般競争入札"))</f>
        <v/>
      </c>
      <c r="H43" s="18" t="str">
        <f>IF(A43="","",IF(VLOOKUP(A43,#REF!,18,FALSE)="他官署で調達手続きを実施のため","他官署で調達手続きを実施のため",IF(VLOOKUP(A43,#REF!,25,FALSE)="②同種の他の契約の予定価格を類推されるおそれがあるため公表しない","同種の他の契約の予定価格を類推されるおそれがあるため公表しない",IF(VLOOKUP(A43,#REF!,25,FALSE)="－","－",IF(VLOOKUP(A43,#REF!,9,FALSE)&lt;&gt;"",TEXT(VLOOKUP(A43,#REF!,18,FALSE),"#,##0円")&amp;CHAR(10)&amp;"(A)",VLOOKUP(A43,#REF!,18,FALSE))))))</f>
        <v/>
      </c>
      <c r="I43" s="18" t="str">
        <f>IF(A43="","",VLOOKUP(A43,#REF!,19,FALSE))</f>
        <v/>
      </c>
      <c r="J43" s="19" t="str">
        <f>IF(A43="","",IF(VLOOKUP(A43,#REF!,18,FALSE)="他官署で調達手続きを実施のため","－",IF(VLOOKUP(A43,#REF!,25,FALSE)="②同種の他の契約の予定価格を類推されるおそれがあるため公表しない","－",IF(VLOOKUP(A43,#REF!,25,FALSE)="－","－",IF(VLOOKUP(A43,#REF!,9,FALSE)&lt;&gt;"",TEXT(VLOOKUP(A43,#REF!,21,FALSE),"#.0%")&amp;CHAR(10)&amp;"(B/A×100)",VLOOKUP(A43,#REF!,21,FALSE))))))</f>
        <v/>
      </c>
      <c r="K43" s="20" t="str">
        <f>IF(A43="","",IF(VLOOKUP(A43,#REF!,14,FALSE)="①公益社団法人","公社",IF(VLOOKUP(A43,#REF!,14,FALSE)="②公益財団法人","公財","")))</f>
        <v/>
      </c>
      <c r="L43" s="20" t="str">
        <f>IF(A43="","",VLOOKUP(A43,#REF!,15,FALSE))</f>
        <v/>
      </c>
      <c r="M43" s="21" t="str">
        <f>IF(A43="","",IF(VLOOKUP(A43,#REF!,15,FALSE)="国所管",VLOOKUP(A43,#REF!,26,FALSE),""))</f>
        <v/>
      </c>
      <c r="N43" s="22" t="str">
        <f>IF(A43="","",IF(AND(P43="○",O43="分担契約/単価契約"),"単価契約"&amp;CHAR(10)&amp;"予定調達総額 "&amp;TEXT(VLOOKUP(A43,#REF!,18,FALSE),"#,##0円")&amp;"(B)"&amp;CHAR(10)&amp;"分担契約"&amp;CHAR(10)&amp;VLOOKUP(A43,#REF!,34,FALSE),IF(AND(P43="○",O43="分担契約"),"分担契約"&amp;CHAR(10)&amp;"契約総額 "&amp;TEXT(VLOOKUP(A43,#REF!,18,FALSE),"#,##0円")&amp;"(B)"&amp;CHAR(10)&amp;VLOOKUP(A43,#REF!,34,FALSE),(IF(O43="分担契約/単価契約","単価契約"&amp;CHAR(10)&amp;"予定調達総額 "&amp;TEXT(VLOOKUP(A43,#REF!,18,FALSE),"#,##0円")&amp;CHAR(10)&amp;"分担契約"&amp;CHAR(10)&amp;VLOOKUP(A43,#REF!,34,FALSE),IF(O43="分担契約","分担契約"&amp;CHAR(10)&amp;"契約総額 "&amp;TEXT(VLOOKUP(A43,#REF!,18,FALSE),"#,##0円")&amp;CHAR(10)&amp;VLOOKUP(A43,#REF!,34,FALSE),IF(O43="単価契約","単価契約"&amp;CHAR(10)&amp;"予定調達総額 "&amp;TEXT(VLOOKUP(A43,#REF!,18,FALSE),"#,##0円")&amp;CHAR(10)&amp;VLOOKUP(A43,#REF!,34,FALSE),VLOOKUP(A43,#REF!,34,FALSE))))))))</f>
        <v/>
      </c>
    </row>
    <row r="44" spans="1:14" s="12" customFormat="1" ht="69.900000000000006" customHeight="1" x14ac:dyDescent="0.2">
      <c r="A44" s="13"/>
      <c r="B44" s="14" t="str">
        <f>IF(A44="","",VLOOKUP(A44,#REF!,7,FALSE))</f>
        <v/>
      </c>
      <c r="C44" s="1" t="str">
        <f>IF(A44="","",VLOOKUP(A44,#REF!,8,FALSE))</f>
        <v/>
      </c>
      <c r="D44" s="15" t="str">
        <f>IF(A44="","",VLOOKUP(A44,#REF!,11,FALSE))</f>
        <v/>
      </c>
      <c r="E44" s="14" t="str">
        <f>IF(A44="","",VLOOKUP(A44,#REF!,12,FALSE))</f>
        <v/>
      </c>
      <c r="F44" s="16" t="str">
        <f>IF(A44="","",VLOOKUP(A44,#REF!,13,FALSE))</f>
        <v/>
      </c>
      <c r="G44" s="17" t="str">
        <f>IF(A44="","",IF(VLOOKUP(A44,#REF!,16,FALSE)="②一般競争入札（総合評価方式）","一般競争入札"&amp;CHAR(10)&amp;"（総合評価方式）","一般競争入札"))</f>
        <v/>
      </c>
      <c r="H44" s="18" t="str">
        <f>IF(A44="","",IF(VLOOKUP(A44,#REF!,18,FALSE)="他官署で調達手続きを実施のため","他官署で調達手続きを実施のため",IF(VLOOKUP(A44,#REF!,25,FALSE)="②同種の他の契約の予定価格を類推されるおそれがあるため公表しない","同種の他の契約の予定価格を類推されるおそれがあるため公表しない",IF(VLOOKUP(A44,#REF!,25,FALSE)="－","－",IF(VLOOKUP(A44,#REF!,9,FALSE)&lt;&gt;"",TEXT(VLOOKUP(A44,#REF!,18,FALSE),"#,##0円")&amp;CHAR(10)&amp;"(A)",VLOOKUP(A44,#REF!,18,FALSE))))))</f>
        <v/>
      </c>
      <c r="I44" s="18" t="str">
        <f>IF(A44="","",VLOOKUP(A44,#REF!,19,FALSE))</f>
        <v/>
      </c>
      <c r="J44" s="19" t="str">
        <f>IF(A44="","",IF(VLOOKUP(A44,#REF!,18,FALSE)="他官署で調達手続きを実施のため","－",IF(VLOOKUP(A44,#REF!,25,FALSE)="②同種の他の契約の予定価格を類推されるおそれがあるため公表しない","－",IF(VLOOKUP(A44,#REF!,25,FALSE)="－","－",IF(VLOOKUP(A44,#REF!,9,FALSE)&lt;&gt;"",TEXT(VLOOKUP(A44,#REF!,21,FALSE),"#.0%")&amp;CHAR(10)&amp;"(B/A×100)",VLOOKUP(A44,#REF!,21,FALSE))))))</f>
        <v/>
      </c>
      <c r="K44" s="20" t="str">
        <f>IF(A44="","",IF(VLOOKUP(A44,#REF!,14,FALSE)="①公益社団法人","公社",IF(VLOOKUP(A44,#REF!,14,FALSE)="②公益財団法人","公財","")))</f>
        <v/>
      </c>
      <c r="L44" s="20" t="str">
        <f>IF(A44="","",VLOOKUP(A44,#REF!,15,FALSE))</f>
        <v/>
      </c>
      <c r="M44" s="21" t="str">
        <f>IF(A44="","",IF(VLOOKUP(A44,#REF!,15,FALSE)="国所管",VLOOKUP(A44,#REF!,26,FALSE),""))</f>
        <v/>
      </c>
      <c r="N44" s="22" t="str">
        <f>IF(A44="","",IF(AND(P44="○",O44="分担契約/単価契約"),"単価契約"&amp;CHAR(10)&amp;"予定調達総額 "&amp;TEXT(VLOOKUP(A44,#REF!,18,FALSE),"#,##0円")&amp;"(B)"&amp;CHAR(10)&amp;"分担契約"&amp;CHAR(10)&amp;VLOOKUP(A44,#REF!,34,FALSE),IF(AND(P44="○",O44="分担契約"),"分担契約"&amp;CHAR(10)&amp;"契約総額 "&amp;TEXT(VLOOKUP(A44,#REF!,18,FALSE),"#,##0円")&amp;"(B)"&amp;CHAR(10)&amp;VLOOKUP(A44,#REF!,34,FALSE),(IF(O44="分担契約/単価契約","単価契約"&amp;CHAR(10)&amp;"予定調達総額 "&amp;TEXT(VLOOKUP(A44,#REF!,18,FALSE),"#,##0円")&amp;CHAR(10)&amp;"分担契約"&amp;CHAR(10)&amp;VLOOKUP(A44,#REF!,34,FALSE),IF(O44="分担契約","分担契約"&amp;CHAR(10)&amp;"契約総額 "&amp;TEXT(VLOOKUP(A44,#REF!,18,FALSE),"#,##0円")&amp;CHAR(10)&amp;VLOOKUP(A44,#REF!,34,FALSE),IF(O44="単価契約","単価契約"&amp;CHAR(10)&amp;"予定調達総額 "&amp;TEXT(VLOOKUP(A44,#REF!,18,FALSE),"#,##0円")&amp;CHAR(10)&amp;VLOOKUP(A44,#REF!,34,FALSE),VLOOKUP(A44,#REF!,34,FALSE))))))))</f>
        <v/>
      </c>
    </row>
    <row r="45" spans="1:14" s="12" customFormat="1" ht="69.900000000000006" customHeight="1" x14ac:dyDescent="0.2">
      <c r="A45" s="13"/>
      <c r="B45" s="14" t="str">
        <f>IF(A45="","",VLOOKUP(A45,#REF!,7,FALSE))</f>
        <v/>
      </c>
      <c r="C45" s="1" t="str">
        <f>IF(A45="","",VLOOKUP(A45,#REF!,8,FALSE))</f>
        <v/>
      </c>
      <c r="D45" s="15" t="str">
        <f>IF(A45="","",VLOOKUP(A45,#REF!,11,FALSE))</f>
        <v/>
      </c>
      <c r="E45" s="14" t="str">
        <f>IF(A45="","",VLOOKUP(A45,#REF!,12,FALSE))</f>
        <v/>
      </c>
      <c r="F45" s="16" t="str">
        <f>IF(A45="","",VLOOKUP(A45,#REF!,13,FALSE))</f>
        <v/>
      </c>
      <c r="G45" s="17" t="str">
        <f>IF(A45="","",IF(VLOOKUP(A45,#REF!,16,FALSE)="②一般競争入札（総合評価方式）","一般競争入札"&amp;CHAR(10)&amp;"（総合評価方式）","一般競争入札"))</f>
        <v/>
      </c>
      <c r="H45" s="18" t="str">
        <f>IF(A45="","",IF(VLOOKUP(A45,#REF!,18,FALSE)="他官署で調達手続きを実施のため","他官署で調達手続きを実施のため",IF(VLOOKUP(A45,#REF!,25,FALSE)="②同種の他の契約の予定価格を類推されるおそれがあるため公表しない","同種の他の契約の予定価格を類推されるおそれがあるため公表しない",IF(VLOOKUP(A45,#REF!,25,FALSE)="－","－",IF(VLOOKUP(A45,#REF!,9,FALSE)&lt;&gt;"",TEXT(VLOOKUP(A45,#REF!,18,FALSE),"#,##0円")&amp;CHAR(10)&amp;"(A)",VLOOKUP(A45,#REF!,18,FALSE))))))</f>
        <v/>
      </c>
      <c r="I45" s="18" t="str">
        <f>IF(A45="","",VLOOKUP(A45,#REF!,19,FALSE))</f>
        <v/>
      </c>
      <c r="J45" s="19" t="str">
        <f>IF(A45="","",IF(VLOOKUP(A45,#REF!,18,FALSE)="他官署で調達手続きを実施のため","－",IF(VLOOKUP(A45,#REF!,25,FALSE)="②同種の他の契約の予定価格を類推されるおそれがあるため公表しない","－",IF(VLOOKUP(A45,#REF!,25,FALSE)="－","－",IF(VLOOKUP(A45,#REF!,9,FALSE)&lt;&gt;"",TEXT(VLOOKUP(A45,#REF!,21,FALSE),"#.0%")&amp;CHAR(10)&amp;"(B/A×100)",VLOOKUP(A45,#REF!,21,FALSE))))))</f>
        <v/>
      </c>
      <c r="K45" s="20" t="str">
        <f>IF(A45="","",IF(VLOOKUP(A45,#REF!,14,FALSE)="①公益社団法人","公社",IF(VLOOKUP(A45,#REF!,14,FALSE)="②公益財団法人","公財","")))</f>
        <v/>
      </c>
      <c r="L45" s="20" t="str">
        <f>IF(A45="","",VLOOKUP(A45,#REF!,15,FALSE))</f>
        <v/>
      </c>
      <c r="M45" s="21" t="str">
        <f>IF(A45="","",IF(VLOOKUP(A45,#REF!,15,FALSE)="国所管",VLOOKUP(A45,#REF!,26,FALSE),""))</f>
        <v/>
      </c>
      <c r="N45" s="22" t="str">
        <f>IF(A45="","",IF(AND(P45="○",O45="分担契約/単価契約"),"単価契約"&amp;CHAR(10)&amp;"予定調達総額 "&amp;TEXT(VLOOKUP(A45,#REF!,18,FALSE),"#,##0円")&amp;"(B)"&amp;CHAR(10)&amp;"分担契約"&amp;CHAR(10)&amp;VLOOKUP(A45,#REF!,34,FALSE),IF(AND(P45="○",O45="分担契約"),"分担契約"&amp;CHAR(10)&amp;"契約総額 "&amp;TEXT(VLOOKUP(A45,#REF!,18,FALSE),"#,##0円")&amp;"(B)"&amp;CHAR(10)&amp;VLOOKUP(A45,#REF!,34,FALSE),(IF(O45="分担契約/単価契約","単価契約"&amp;CHAR(10)&amp;"予定調達総額 "&amp;TEXT(VLOOKUP(A45,#REF!,18,FALSE),"#,##0円")&amp;CHAR(10)&amp;"分担契約"&amp;CHAR(10)&amp;VLOOKUP(A45,#REF!,34,FALSE),IF(O45="分担契約","分担契約"&amp;CHAR(10)&amp;"契約総額 "&amp;TEXT(VLOOKUP(A45,#REF!,18,FALSE),"#,##0円")&amp;CHAR(10)&amp;VLOOKUP(A45,#REF!,34,FALSE),IF(O45="単価契約","単価契約"&amp;CHAR(10)&amp;"予定調達総額 "&amp;TEXT(VLOOKUP(A45,#REF!,18,FALSE),"#,##0円")&amp;CHAR(10)&amp;VLOOKUP(A45,#REF!,34,FALSE),VLOOKUP(A45,#REF!,34,FALSE))))))))</f>
        <v/>
      </c>
    </row>
    <row r="46" spans="1:14" s="12" customFormat="1" ht="69.900000000000006" customHeight="1" x14ac:dyDescent="0.2">
      <c r="A46" s="13"/>
      <c r="B46" s="14" t="str">
        <f>IF(A46="","",VLOOKUP(A46,#REF!,7,FALSE))</f>
        <v/>
      </c>
      <c r="C46" s="1" t="str">
        <f>IF(A46="","",VLOOKUP(A46,#REF!,8,FALSE))</f>
        <v/>
      </c>
      <c r="D46" s="15" t="str">
        <f>IF(A46="","",VLOOKUP(A46,#REF!,11,FALSE))</f>
        <v/>
      </c>
      <c r="E46" s="14" t="str">
        <f>IF(A46="","",VLOOKUP(A46,#REF!,12,FALSE))</f>
        <v/>
      </c>
      <c r="F46" s="16" t="str">
        <f>IF(A46="","",VLOOKUP(A46,#REF!,13,FALSE))</f>
        <v/>
      </c>
      <c r="G46" s="17" t="str">
        <f>IF(A46="","",IF(VLOOKUP(A46,#REF!,16,FALSE)="②一般競争入札（総合評価方式）","一般競争入札"&amp;CHAR(10)&amp;"（総合評価方式）","一般競争入札"))</f>
        <v/>
      </c>
      <c r="H46" s="18" t="str">
        <f>IF(A46="","",IF(VLOOKUP(A46,#REF!,18,FALSE)="他官署で調達手続きを実施のため","他官署で調達手続きを実施のため",IF(VLOOKUP(A46,#REF!,25,FALSE)="②同種の他の契約の予定価格を類推されるおそれがあるため公表しない","同種の他の契約の予定価格を類推されるおそれがあるため公表しない",IF(VLOOKUP(A46,#REF!,25,FALSE)="－","－",IF(VLOOKUP(A46,#REF!,9,FALSE)&lt;&gt;"",TEXT(VLOOKUP(A46,#REF!,18,FALSE),"#,##0円")&amp;CHAR(10)&amp;"(A)",VLOOKUP(A46,#REF!,18,FALSE))))))</f>
        <v/>
      </c>
      <c r="I46" s="18" t="str">
        <f>IF(A46="","",VLOOKUP(A46,#REF!,19,FALSE))</f>
        <v/>
      </c>
      <c r="J46" s="19" t="str">
        <f>IF(A46="","",IF(VLOOKUP(A46,#REF!,18,FALSE)="他官署で調達手続きを実施のため","－",IF(VLOOKUP(A46,#REF!,25,FALSE)="②同種の他の契約の予定価格を類推されるおそれがあるため公表しない","－",IF(VLOOKUP(A46,#REF!,25,FALSE)="－","－",IF(VLOOKUP(A46,#REF!,9,FALSE)&lt;&gt;"",TEXT(VLOOKUP(A46,#REF!,21,FALSE),"#.0%")&amp;CHAR(10)&amp;"(B/A×100)",VLOOKUP(A46,#REF!,21,FALSE))))))</f>
        <v/>
      </c>
      <c r="K46" s="20" t="str">
        <f>IF(A46="","",IF(VLOOKUP(A46,#REF!,14,FALSE)="①公益社団法人","公社",IF(VLOOKUP(A46,#REF!,14,FALSE)="②公益財団法人","公財","")))</f>
        <v/>
      </c>
      <c r="L46" s="20" t="str">
        <f>IF(A46="","",VLOOKUP(A46,#REF!,15,FALSE))</f>
        <v/>
      </c>
      <c r="M46" s="21" t="str">
        <f>IF(A46="","",IF(VLOOKUP(A46,#REF!,15,FALSE)="国所管",VLOOKUP(A46,#REF!,26,FALSE),""))</f>
        <v/>
      </c>
      <c r="N46" s="22" t="str">
        <f>IF(A46="","",IF(AND(P46="○",O46="分担契約/単価契約"),"単価契約"&amp;CHAR(10)&amp;"予定調達総額 "&amp;TEXT(VLOOKUP(A46,#REF!,18,FALSE),"#,##0円")&amp;"(B)"&amp;CHAR(10)&amp;"分担契約"&amp;CHAR(10)&amp;VLOOKUP(A46,#REF!,34,FALSE),IF(AND(P46="○",O46="分担契約"),"分担契約"&amp;CHAR(10)&amp;"契約総額 "&amp;TEXT(VLOOKUP(A46,#REF!,18,FALSE),"#,##0円")&amp;"(B)"&amp;CHAR(10)&amp;VLOOKUP(A46,#REF!,34,FALSE),(IF(O46="分担契約/単価契約","単価契約"&amp;CHAR(10)&amp;"予定調達総額 "&amp;TEXT(VLOOKUP(A46,#REF!,18,FALSE),"#,##0円")&amp;CHAR(10)&amp;"分担契約"&amp;CHAR(10)&amp;VLOOKUP(A46,#REF!,34,FALSE),IF(O46="分担契約","分担契約"&amp;CHAR(10)&amp;"契約総額 "&amp;TEXT(VLOOKUP(A46,#REF!,18,FALSE),"#,##0円")&amp;CHAR(10)&amp;VLOOKUP(A46,#REF!,34,FALSE),IF(O46="単価契約","単価契約"&amp;CHAR(10)&amp;"予定調達総額 "&amp;TEXT(VLOOKUP(A46,#REF!,18,FALSE),"#,##0円")&amp;CHAR(10)&amp;VLOOKUP(A46,#REF!,34,FALSE),VLOOKUP(A46,#REF!,34,FALSE))))))))</f>
        <v/>
      </c>
    </row>
    <row r="47" spans="1:14" s="12" customFormat="1" ht="69.900000000000006" customHeight="1" x14ac:dyDescent="0.2">
      <c r="A47" s="13"/>
      <c r="B47" s="14" t="str">
        <f>IF(A47="","",VLOOKUP(A47,#REF!,7,FALSE))</f>
        <v/>
      </c>
      <c r="C47" s="1" t="str">
        <f>IF(A47="","",VLOOKUP(A47,#REF!,8,FALSE))</f>
        <v/>
      </c>
      <c r="D47" s="15" t="str">
        <f>IF(A47="","",VLOOKUP(A47,#REF!,11,FALSE))</f>
        <v/>
      </c>
      <c r="E47" s="14" t="str">
        <f>IF(A47="","",VLOOKUP(A47,#REF!,12,FALSE))</f>
        <v/>
      </c>
      <c r="F47" s="16" t="str">
        <f>IF(A47="","",VLOOKUP(A47,#REF!,13,FALSE))</f>
        <v/>
      </c>
      <c r="G47" s="17" t="str">
        <f>IF(A47="","",IF(VLOOKUP(A47,#REF!,16,FALSE)="②一般競争入札（総合評価方式）","一般競争入札"&amp;CHAR(10)&amp;"（総合評価方式）","一般競争入札"))</f>
        <v/>
      </c>
      <c r="H47" s="18" t="str">
        <f>IF(A47="","",IF(VLOOKUP(A47,#REF!,18,FALSE)="他官署で調達手続きを実施のため","他官署で調達手続きを実施のため",IF(VLOOKUP(A47,#REF!,25,FALSE)="②同種の他の契約の予定価格を類推されるおそれがあるため公表しない","同種の他の契約の予定価格を類推されるおそれがあるため公表しない",IF(VLOOKUP(A47,#REF!,25,FALSE)="－","－",IF(VLOOKUP(A47,#REF!,9,FALSE)&lt;&gt;"",TEXT(VLOOKUP(A47,#REF!,18,FALSE),"#,##0円")&amp;CHAR(10)&amp;"(A)",VLOOKUP(A47,#REF!,18,FALSE))))))</f>
        <v/>
      </c>
      <c r="I47" s="18" t="str">
        <f>IF(A47="","",VLOOKUP(A47,#REF!,19,FALSE))</f>
        <v/>
      </c>
      <c r="J47" s="19" t="str">
        <f>IF(A47="","",IF(VLOOKUP(A47,#REF!,18,FALSE)="他官署で調達手続きを実施のため","－",IF(VLOOKUP(A47,#REF!,25,FALSE)="②同種の他の契約の予定価格を類推されるおそれがあるため公表しない","－",IF(VLOOKUP(A47,#REF!,25,FALSE)="－","－",IF(VLOOKUP(A47,#REF!,9,FALSE)&lt;&gt;"",TEXT(VLOOKUP(A47,#REF!,21,FALSE),"#.0%")&amp;CHAR(10)&amp;"(B/A×100)",VLOOKUP(A47,#REF!,21,FALSE))))))</f>
        <v/>
      </c>
      <c r="K47" s="20" t="str">
        <f>IF(A47="","",IF(VLOOKUP(A47,#REF!,14,FALSE)="①公益社団法人","公社",IF(VLOOKUP(A47,#REF!,14,FALSE)="②公益財団法人","公財","")))</f>
        <v/>
      </c>
      <c r="L47" s="20" t="str">
        <f>IF(A47="","",VLOOKUP(A47,#REF!,15,FALSE))</f>
        <v/>
      </c>
      <c r="M47" s="21" t="str">
        <f>IF(A47="","",IF(VLOOKUP(A47,#REF!,15,FALSE)="国所管",VLOOKUP(A47,#REF!,26,FALSE),""))</f>
        <v/>
      </c>
      <c r="N47" s="22" t="str">
        <f>IF(A47="","",IF(AND(P47="○",O47="分担契約/単価契約"),"単価契約"&amp;CHAR(10)&amp;"予定調達総額 "&amp;TEXT(VLOOKUP(A47,#REF!,18,FALSE),"#,##0円")&amp;"(B)"&amp;CHAR(10)&amp;"分担契約"&amp;CHAR(10)&amp;VLOOKUP(A47,#REF!,34,FALSE),IF(AND(P47="○",O47="分担契約"),"分担契約"&amp;CHAR(10)&amp;"契約総額 "&amp;TEXT(VLOOKUP(A47,#REF!,18,FALSE),"#,##0円")&amp;"(B)"&amp;CHAR(10)&amp;VLOOKUP(A47,#REF!,34,FALSE),(IF(O47="分担契約/単価契約","単価契約"&amp;CHAR(10)&amp;"予定調達総額 "&amp;TEXT(VLOOKUP(A47,#REF!,18,FALSE),"#,##0円")&amp;CHAR(10)&amp;"分担契約"&amp;CHAR(10)&amp;VLOOKUP(A47,#REF!,34,FALSE),IF(O47="分担契約","分担契約"&amp;CHAR(10)&amp;"契約総額 "&amp;TEXT(VLOOKUP(A47,#REF!,18,FALSE),"#,##0円")&amp;CHAR(10)&amp;VLOOKUP(A47,#REF!,34,FALSE),IF(O47="単価契約","単価契約"&amp;CHAR(10)&amp;"予定調達総額 "&amp;TEXT(VLOOKUP(A47,#REF!,18,FALSE),"#,##0円")&amp;CHAR(10)&amp;VLOOKUP(A47,#REF!,34,FALSE),VLOOKUP(A47,#REF!,34,FALSE))))))))</f>
        <v/>
      </c>
    </row>
    <row r="48" spans="1:14" s="12" customFormat="1" ht="69.900000000000006" customHeight="1" x14ac:dyDescent="0.2">
      <c r="A48" s="13"/>
      <c r="B48" s="14" t="str">
        <f>IF(A48="","",VLOOKUP(A48,#REF!,7,FALSE))</f>
        <v/>
      </c>
      <c r="C48" s="1" t="str">
        <f>IF(A48="","",VLOOKUP(A48,#REF!,8,FALSE))</f>
        <v/>
      </c>
      <c r="D48" s="15" t="str">
        <f>IF(A48="","",VLOOKUP(A48,#REF!,11,FALSE))</f>
        <v/>
      </c>
      <c r="E48" s="14" t="str">
        <f>IF(A48="","",VLOOKUP(A48,#REF!,12,FALSE))</f>
        <v/>
      </c>
      <c r="F48" s="16" t="str">
        <f>IF(A48="","",VLOOKUP(A48,#REF!,13,FALSE))</f>
        <v/>
      </c>
      <c r="G48" s="17" t="str">
        <f>IF(A48="","",IF(VLOOKUP(A48,#REF!,16,FALSE)="②一般競争入札（総合評価方式）","一般競争入札"&amp;CHAR(10)&amp;"（総合評価方式）","一般競争入札"))</f>
        <v/>
      </c>
      <c r="H48" s="18" t="str">
        <f>IF(A48="","",IF(VLOOKUP(A48,#REF!,18,FALSE)="他官署で調達手続きを実施のため","他官署で調達手続きを実施のため",IF(VLOOKUP(A48,#REF!,25,FALSE)="②同種の他の契約の予定価格を類推されるおそれがあるため公表しない","同種の他の契約の予定価格を類推されるおそれがあるため公表しない",IF(VLOOKUP(A48,#REF!,25,FALSE)="－","－",IF(VLOOKUP(A48,#REF!,9,FALSE)&lt;&gt;"",TEXT(VLOOKUP(A48,#REF!,18,FALSE),"#,##0円")&amp;CHAR(10)&amp;"(A)",VLOOKUP(A48,#REF!,18,FALSE))))))</f>
        <v/>
      </c>
      <c r="I48" s="18" t="str">
        <f>IF(A48="","",VLOOKUP(A48,#REF!,19,FALSE))</f>
        <v/>
      </c>
      <c r="J48" s="19" t="str">
        <f>IF(A48="","",IF(VLOOKUP(A48,#REF!,18,FALSE)="他官署で調達手続きを実施のため","－",IF(VLOOKUP(A48,#REF!,25,FALSE)="②同種の他の契約の予定価格を類推されるおそれがあるため公表しない","－",IF(VLOOKUP(A48,#REF!,25,FALSE)="－","－",IF(VLOOKUP(A48,#REF!,9,FALSE)&lt;&gt;"",TEXT(VLOOKUP(A48,#REF!,21,FALSE),"#.0%")&amp;CHAR(10)&amp;"(B/A×100)",VLOOKUP(A48,#REF!,21,FALSE))))))</f>
        <v/>
      </c>
      <c r="K48" s="20" t="str">
        <f>IF(A48="","",IF(VLOOKUP(A48,#REF!,14,FALSE)="①公益社団法人","公社",IF(VLOOKUP(A48,#REF!,14,FALSE)="②公益財団法人","公財","")))</f>
        <v/>
      </c>
      <c r="L48" s="20" t="str">
        <f>IF(A48="","",VLOOKUP(A48,#REF!,15,FALSE))</f>
        <v/>
      </c>
      <c r="M48" s="21" t="str">
        <f>IF(A48="","",IF(VLOOKUP(A48,#REF!,15,FALSE)="国所管",VLOOKUP(A48,#REF!,26,FALSE),""))</f>
        <v/>
      </c>
      <c r="N48" s="22" t="str">
        <f>IF(A48="","",IF(AND(P48="○",O48="分担契約/単価契約"),"単価契約"&amp;CHAR(10)&amp;"予定調達総額 "&amp;TEXT(VLOOKUP(A48,#REF!,18,FALSE),"#,##0円")&amp;"(B)"&amp;CHAR(10)&amp;"分担契約"&amp;CHAR(10)&amp;VLOOKUP(A48,#REF!,34,FALSE),IF(AND(P48="○",O48="分担契約"),"分担契約"&amp;CHAR(10)&amp;"契約総額 "&amp;TEXT(VLOOKUP(A48,#REF!,18,FALSE),"#,##0円")&amp;"(B)"&amp;CHAR(10)&amp;VLOOKUP(A48,#REF!,34,FALSE),(IF(O48="分担契約/単価契約","単価契約"&amp;CHAR(10)&amp;"予定調達総額 "&amp;TEXT(VLOOKUP(A48,#REF!,18,FALSE),"#,##0円")&amp;CHAR(10)&amp;"分担契約"&amp;CHAR(10)&amp;VLOOKUP(A48,#REF!,34,FALSE),IF(O48="分担契約","分担契約"&amp;CHAR(10)&amp;"契約総額 "&amp;TEXT(VLOOKUP(A48,#REF!,18,FALSE),"#,##0円")&amp;CHAR(10)&amp;VLOOKUP(A48,#REF!,34,FALSE),IF(O48="単価契約","単価契約"&amp;CHAR(10)&amp;"予定調達総額 "&amp;TEXT(VLOOKUP(A48,#REF!,18,FALSE),"#,##0円")&amp;CHAR(10)&amp;VLOOKUP(A48,#REF!,34,FALSE),VLOOKUP(A48,#REF!,34,FALSE))))))))</f>
        <v/>
      </c>
    </row>
    <row r="49" spans="1:14" s="12" customFormat="1" ht="69.900000000000006" customHeight="1" x14ac:dyDescent="0.2">
      <c r="A49" s="13"/>
      <c r="B49" s="14" t="str">
        <f>IF(A49="","",VLOOKUP(A49,#REF!,7,FALSE))</f>
        <v/>
      </c>
      <c r="C49" s="1" t="str">
        <f>IF(A49="","",VLOOKUP(A49,#REF!,8,FALSE))</f>
        <v/>
      </c>
      <c r="D49" s="15" t="str">
        <f>IF(A49="","",VLOOKUP(A49,#REF!,11,FALSE))</f>
        <v/>
      </c>
      <c r="E49" s="14" t="str">
        <f>IF(A49="","",VLOOKUP(A49,#REF!,12,FALSE))</f>
        <v/>
      </c>
      <c r="F49" s="16" t="str">
        <f>IF(A49="","",VLOOKUP(A49,#REF!,13,FALSE))</f>
        <v/>
      </c>
      <c r="G49" s="17" t="str">
        <f>IF(A49="","",IF(VLOOKUP(A49,#REF!,16,FALSE)="②一般競争入札（総合評価方式）","一般競争入札"&amp;CHAR(10)&amp;"（総合評価方式）","一般競争入札"))</f>
        <v/>
      </c>
      <c r="H49" s="18" t="str">
        <f>IF(A49="","",IF(VLOOKUP(A49,#REF!,18,FALSE)="他官署で調達手続きを実施のため","他官署で調達手続きを実施のため",IF(VLOOKUP(A49,#REF!,25,FALSE)="②同種の他の契約の予定価格を類推されるおそれがあるため公表しない","同種の他の契約の予定価格を類推されるおそれがあるため公表しない",IF(VLOOKUP(A49,#REF!,25,FALSE)="－","－",IF(VLOOKUP(A49,#REF!,9,FALSE)&lt;&gt;"",TEXT(VLOOKUP(A49,#REF!,18,FALSE),"#,##0円")&amp;CHAR(10)&amp;"(A)",VLOOKUP(A49,#REF!,18,FALSE))))))</f>
        <v/>
      </c>
      <c r="I49" s="18" t="str">
        <f>IF(A49="","",VLOOKUP(A49,#REF!,19,FALSE))</f>
        <v/>
      </c>
      <c r="J49" s="19" t="str">
        <f>IF(A49="","",IF(VLOOKUP(A49,#REF!,18,FALSE)="他官署で調達手続きを実施のため","－",IF(VLOOKUP(A49,#REF!,25,FALSE)="②同種の他の契約の予定価格を類推されるおそれがあるため公表しない","－",IF(VLOOKUP(A49,#REF!,25,FALSE)="－","－",IF(VLOOKUP(A49,#REF!,9,FALSE)&lt;&gt;"",TEXT(VLOOKUP(A49,#REF!,21,FALSE),"#.0%")&amp;CHAR(10)&amp;"(B/A×100)",VLOOKUP(A49,#REF!,21,FALSE))))))</f>
        <v/>
      </c>
      <c r="K49" s="20" t="str">
        <f>IF(A49="","",IF(VLOOKUP(A49,#REF!,14,FALSE)="①公益社団法人","公社",IF(VLOOKUP(A49,#REF!,14,FALSE)="②公益財団法人","公財","")))</f>
        <v/>
      </c>
      <c r="L49" s="20" t="str">
        <f>IF(A49="","",VLOOKUP(A49,#REF!,15,FALSE))</f>
        <v/>
      </c>
      <c r="M49" s="21" t="str">
        <f>IF(A49="","",IF(VLOOKUP(A49,#REF!,15,FALSE)="国所管",VLOOKUP(A49,#REF!,26,FALSE),""))</f>
        <v/>
      </c>
      <c r="N49" s="22" t="str">
        <f>IF(A49="","",IF(AND(P49="○",O49="分担契約/単価契約"),"単価契約"&amp;CHAR(10)&amp;"予定調達総額 "&amp;TEXT(VLOOKUP(A49,#REF!,18,FALSE),"#,##0円")&amp;"(B)"&amp;CHAR(10)&amp;"分担契約"&amp;CHAR(10)&amp;VLOOKUP(A49,#REF!,34,FALSE),IF(AND(P49="○",O49="分担契約"),"分担契約"&amp;CHAR(10)&amp;"契約総額 "&amp;TEXT(VLOOKUP(A49,#REF!,18,FALSE),"#,##0円")&amp;"(B)"&amp;CHAR(10)&amp;VLOOKUP(A49,#REF!,34,FALSE),(IF(O49="分担契約/単価契約","単価契約"&amp;CHAR(10)&amp;"予定調達総額 "&amp;TEXT(VLOOKUP(A49,#REF!,18,FALSE),"#,##0円")&amp;CHAR(10)&amp;"分担契約"&amp;CHAR(10)&amp;VLOOKUP(A49,#REF!,34,FALSE),IF(O49="分担契約","分担契約"&amp;CHAR(10)&amp;"契約総額 "&amp;TEXT(VLOOKUP(A49,#REF!,18,FALSE),"#,##0円")&amp;CHAR(10)&amp;VLOOKUP(A49,#REF!,34,FALSE),IF(O49="単価契約","単価契約"&amp;CHAR(10)&amp;"予定調達総額 "&amp;TEXT(VLOOKUP(A49,#REF!,18,FALSE),"#,##0円")&amp;CHAR(10)&amp;VLOOKUP(A49,#REF!,34,FALSE),VLOOKUP(A49,#REF!,34,FALSE))))))))</f>
        <v/>
      </c>
    </row>
    <row r="50" spans="1:14" s="12" customFormat="1" ht="69.900000000000006" customHeight="1" x14ac:dyDescent="0.2">
      <c r="A50" s="13"/>
      <c r="B50" s="14" t="str">
        <f>IF(A50="","",VLOOKUP(A50,#REF!,7,FALSE))</f>
        <v/>
      </c>
      <c r="C50" s="1" t="str">
        <f>IF(A50="","",VLOOKUP(A50,#REF!,8,FALSE))</f>
        <v/>
      </c>
      <c r="D50" s="15" t="str">
        <f>IF(A50="","",VLOOKUP(A50,#REF!,11,FALSE))</f>
        <v/>
      </c>
      <c r="E50" s="14" t="str">
        <f>IF(A50="","",VLOOKUP(A50,#REF!,12,FALSE))</f>
        <v/>
      </c>
      <c r="F50" s="16" t="str">
        <f>IF(A50="","",VLOOKUP(A50,#REF!,13,FALSE))</f>
        <v/>
      </c>
      <c r="G50" s="17" t="str">
        <f>IF(A50="","",IF(VLOOKUP(A50,#REF!,16,FALSE)="②一般競争入札（総合評価方式）","一般競争入札"&amp;CHAR(10)&amp;"（総合評価方式）","一般競争入札"))</f>
        <v/>
      </c>
      <c r="H50" s="18" t="str">
        <f>IF(A50="","",IF(VLOOKUP(A50,#REF!,18,FALSE)="他官署で調達手続きを実施のため","他官署で調達手続きを実施のため",IF(VLOOKUP(A50,#REF!,25,FALSE)="②同種の他の契約の予定価格を類推されるおそれがあるため公表しない","同種の他の契約の予定価格を類推されるおそれがあるため公表しない",IF(VLOOKUP(A50,#REF!,25,FALSE)="－","－",IF(VLOOKUP(A50,#REF!,9,FALSE)&lt;&gt;"",TEXT(VLOOKUP(A50,#REF!,18,FALSE),"#,##0円")&amp;CHAR(10)&amp;"(A)",VLOOKUP(A50,#REF!,18,FALSE))))))</f>
        <v/>
      </c>
      <c r="I50" s="18" t="str">
        <f>IF(A50="","",VLOOKUP(A50,#REF!,19,FALSE))</f>
        <v/>
      </c>
      <c r="J50" s="19" t="str">
        <f>IF(A50="","",IF(VLOOKUP(A50,#REF!,18,FALSE)="他官署で調達手続きを実施のため","－",IF(VLOOKUP(A50,#REF!,25,FALSE)="②同種の他の契約の予定価格を類推されるおそれがあるため公表しない","－",IF(VLOOKUP(A50,#REF!,25,FALSE)="－","－",IF(VLOOKUP(A50,#REF!,9,FALSE)&lt;&gt;"",TEXT(VLOOKUP(A50,#REF!,21,FALSE),"#.0%")&amp;CHAR(10)&amp;"(B/A×100)",VLOOKUP(A50,#REF!,21,FALSE))))))</f>
        <v/>
      </c>
      <c r="K50" s="20" t="str">
        <f>IF(A50="","",IF(VLOOKUP(A50,#REF!,14,FALSE)="①公益社団法人","公社",IF(VLOOKUP(A50,#REF!,14,FALSE)="②公益財団法人","公財","")))</f>
        <v/>
      </c>
      <c r="L50" s="20" t="str">
        <f>IF(A50="","",VLOOKUP(A50,#REF!,15,FALSE))</f>
        <v/>
      </c>
      <c r="M50" s="21" t="str">
        <f>IF(A50="","",IF(VLOOKUP(A50,#REF!,15,FALSE)="国所管",VLOOKUP(A50,#REF!,26,FALSE),""))</f>
        <v/>
      </c>
      <c r="N50" s="22" t="str">
        <f>IF(A50="","",IF(AND(P50="○",O50="分担契約/単価契約"),"単価契約"&amp;CHAR(10)&amp;"予定調達総額 "&amp;TEXT(VLOOKUP(A50,#REF!,18,FALSE),"#,##0円")&amp;"(B)"&amp;CHAR(10)&amp;"分担契約"&amp;CHAR(10)&amp;VLOOKUP(A50,#REF!,34,FALSE),IF(AND(P50="○",O50="分担契約"),"分担契約"&amp;CHAR(10)&amp;"契約総額 "&amp;TEXT(VLOOKUP(A50,#REF!,18,FALSE),"#,##0円")&amp;"(B)"&amp;CHAR(10)&amp;VLOOKUP(A50,#REF!,34,FALSE),(IF(O50="分担契約/単価契約","単価契約"&amp;CHAR(10)&amp;"予定調達総額 "&amp;TEXT(VLOOKUP(A50,#REF!,18,FALSE),"#,##0円")&amp;CHAR(10)&amp;"分担契約"&amp;CHAR(10)&amp;VLOOKUP(A50,#REF!,34,FALSE),IF(O50="分担契約","分担契約"&amp;CHAR(10)&amp;"契約総額 "&amp;TEXT(VLOOKUP(A50,#REF!,18,FALSE),"#,##0円")&amp;CHAR(10)&amp;VLOOKUP(A50,#REF!,34,FALSE),IF(O50="単価契約","単価契約"&amp;CHAR(10)&amp;"予定調達総額 "&amp;TEXT(VLOOKUP(A50,#REF!,18,FALSE),"#,##0円")&amp;CHAR(10)&amp;VLOOKUP(A50,#REF!,34,FALSE),VLOOKUP(A50,#REF!,34,FALSE))))))))</f>
        <v/>
      </c>
    </row>
    <row r="51" spans="1:14" s="12" customFormat="1" ht="69.900000000000006" customHeight="1" x14ac:dyDescent="0.2">
      <c r="A51" s="13"/>
      <c r="B51" s="14" t="str">
        <f>IF(A51="","",VLOOKUP(A51,#REF!,7,FALSE))</f>
        <v/>
      </c>
      <c r="C51" s="1" t="str">
        <f>IF(A51="","",VLOOKUP(A51,#REF!,8,FALSE))</f>
        <v/>
      </c>
      <c r="D51" s="15" t="str">
        <f>IF(A51="","",VLOOKUP(A51,#REF!,11,FALSE))</f>
        <v/>
      </c>
      <c r="E51" s="14" t="str">
        <f>IF(A51="","",VLOOKUP(A51,#REF!,12,FALSE))</f>
        <v/>
      </c>
      <c r="F51" s="16" t="str">
        <f>IF(A51="","",VLOOKUP(A51,#REF!,13,FALSE))</f>
        <v/>
      </c>
      <c r="G51" s="17" t="str">
        <f>IF(A51="","",IF(VLOOKUP(A51,#REF!,16,FALSE)="②一般競争入札（総合評価方式）","一般競争入札"&amp;CHAR(10)&amp;"（総合評価方式）","一般競争入札"))</f>
        <v/>
      </c>
      <c r="H51" s="18" t="str">
        <f>IF(A51="","",IF(VLOOKUP(A51,#REF!,18,FALSE)="他官署で調達手続きを実施のため","他官署で調達手続きを実施のため",IF(VLOOKUP(A51,#REF!,25,FALSE)="②同種の他の契約の予定価格を類推されるおそれがあるため公表しない","同種の他の契約の予定価格を類推されるおそれがあるため公表しない",IF(VLOOKUP(A51,#REF!,25,FALSE)="－","－",IF(VLOOKUP(A51,#REF!,9,FALSE)&lt;&gt;"",TEXT(VLOOKUP(A51,#REF!,18,FALSE),"#,##0円")&amp;CHAR(10)&amp;"(A)",VLOOKUP(A51,#REF!,18,FALSE))))))</f>
        <v/>
      </c>
      <c r="I51" s="18" t="str">
        <f>IF(A51="","",VLOOKUP(A51,#REF!,19,FALSE))</f>
        <v/>
      </c>
      <c r="J51" s="19" t="str">
        <f>IF(A51="","",IF(VLOOKUP(A51,#REF!,18,FALSE)="他官署で調達手続きを実施のため","－",IF(VLOOKUP(A51,#REF!,25,FALSE)="②同種の他の契約の予定価格を類推されるおそれがあるため公表しない","－",IF(VLOOKUP(A51,#REF!,25,FALSE)="－","－",IF(VLOOKUP(A51,#REF!,9,FALSE)&lt;&gt;"",TEXT(VLOOKUP(A51,#REF!,21,FALSE),"#.0%")&amp;CHAR(10)&amp;"(B/A×100)",VLOOKUP(A51,#REF!,21,FALSE))))))</f>
        <v/>
      </c>
      <c r="K51" s="20" t="str">
        <f>IF(A51="","",IF(VLOOKUP(A51,#REF!,14,FALSE)="①公益社団法人","公社",IF(VLOOKUP(A51,#REF!,14,FALSE)="②公益財団法人","公財","")))</f>
        <v/>
      </c>
      <c r="L51" s="20" t="str">
        <f>IF(A51="","",VLOOKUP(A51,#REF!,15,FALSE))</f>
        <v/>
      </c>
      <c r="M51" s="21" t="str">
        <f>IF(A51="","",IF(VLOOKUP(A51,#REF!,15,FALSE)="国所管",VLOOKUP(A51,#REF!,26,FALSE),""))</f>
        <v/>
      </c>
      <c r="N51" s="22" t="str">
        <f>IF(A51="","",IF(AND(P51="○",O51="分担契約/単価契約"),"単価契約"&amp;CHAR(10)&amp;"予定調達総額 "&amp;TEXT(VLOOKUP(A51,#REF!,18,FALSE),"#,##0円")&amp;"(B)"&amp;CHAR(10)&amp;"分担契約"&amp;CHAR(10)&amp;VLOOKUP(A51,#REF!,34,FALSE),IF(AND(P51="○",O51="分担契約"),"分担契約"&amp;CHAR(10)&amp;"契約総額 "&amp;TEXT(VLOOKUP(A51,#REF!,18,FALSE),"#,##0円")&amp;"(B)"&amp;CHAR(10)&amp;VLOOKUP(A51,#REF!,34,FALSE),(IF(O51="分担契約/単価契約","単価契約"&amp;CHAR(10)&amp;"予定調達総額 "&amp;TEXT(VLOOKUP(A51,#REF!,18,FALSE),"#,##0円")&amp;CHAR(10)&amp;"分担契約"&amp;CHAR(10)&amp;VLOOKUP(A51,#REF!,34,FALSE),IF(O51="分担契約","分担契約"&amp;CHAR(10)&amp;"契約総額 "&amp;TEXT(VLOOKUP(A51,#REF!,18,FALSE),"#,##0円")&amp;CHAR(10)&amp;VLOOKUP(A51,#REF!,34,FALSE),IF(O51="単価契約","単価契約"&amp;CHAR(10)&amp;"予定調達総額 "&amp;TEXT(VLOOKUP(A51,#REF!,18,FALSE),"#,##0円")&amp;CHAR(10)&amp;VLOOKUP(A51,#REF!,34,FALSE),VLOOKUP(A51,#REF!,34,FALSE))))))))</f>
        <v/>
      </c>
    </row>
    <row r="52" spans="1:14" s="12" customFormat="1" ht="69.900000000000006" customHeight="1" x14ac:dyDescent="0.2">
      <c r="A52" s="13"/>
      <c r="B52" s="14" t="str">
        <f>IF(A52="","",VLOOKUP(A52,#REF!,7,FALSE))</f>
        <v/>
      </c>
      <c r="C52" s="1" t="str">
        <f>IF(A52="","",VLOOKUP(A52,#REF!,8,FALSE))</f>
        <v/>
      </c>
      <c r="D52" s="15" t="str">
        <f>IF(A52="","",VLOOKUP(A52,#REF!,11,FALSE))</f>
        <v/>
      </c>
      <c r="E52" s="14" t="str">
        <f>IF(A52="","",VLOOKUP(A52,#REF!,12,FALSE))</f>
        <v/>
      </c>
      <c r="F52" s="16" t="str">
        <f>IF(A52="","",VLOOKUP(A52,#REF!,13,FALSE))</f>
        <v/>
      </c>
      <c r="G52" s="17" t="str">
        <f>IF(A52="","",IF(VLOOKUP(A52,#REF!,16,FALSE)="②一般競争入札（総合評価方式）","一般競争入札"&amp;CHAR(10)&amp;"（総合評価方式）","一般競争入札"))</f>
        <v/>
      </c>
      <c r="H52" s="18" t="str">
        <f>IF(A52="","",IF(VLOOKUP(A52,#REF!,18,FALSE)="他官署で調達手続きを実施のため","他官署で調達手続きを実施のため",IF(VLOOKUP(A52,#REF!,25,FALSE)="②同種の他の契約の予定価格を類推されるおそれがあるため公表しない","同種の他の契約の予定価格を類推されるおそれがあるため公表しない",IF(VLOOKUP(A52,#REF!,25,FALSE)="－","－",IF(VLOOKUP(A52,#REF!,9,FALSE)&lt;&gt;"",TEXT(VLOOKUP(A52,#REF!,18,FALSE),"#,##0円")&amp;CHAR(10)&amp;"(A)",VLOOKUP(A52,#REF!,18,FALSE))))))</f>
        <v/>
      </c>
      <c r="I52" s="18" t="str">
        <f>IF(A52="","",VLOOKUP(A52,#REF!,19,FALSE))</f>
        <v/>
      </c>
      <c r="J52" s="19" t="str">
        <f>IF(A52="","",IF(VLOOKUP(A52,#REF!,18,FALSE)="他官署で調達手続きを実施のため","－",IF(VLOOKUP(A52,#REF!,25,FALSE)="②同種の他の契約の予定価格を類推されるおそれがあるため公表しない","－",IF(VLOOKUP(A52,#REF!,25,FALSE)="－","－",IF(VLOOKUP(A52,#REF!,9,FALSE)&lt;&gt;"",TEXT(VLOOKUP(A52,#REF!,21,FALSE),"#.0%")&amp;CHAR(10)&amp;"(B/A×100)",VLOOKUP(A52,#REF!,21,FALSE))))))</f>
        <v/>
      </c>
      <c r="K52" s="20" t="str">
        <f>IF(A52="","",IF(VLOOKUP(A52,#REF!,14,FALSE)="①公益社団法人","公社",IF(VLOOKUP(A52,#REF!,14,FALSE)="②公益財団法人","公財","")))</f>
        <v/>
      </c>
      <c r="L52" s="20" t="str">
        <f>IF(A52="","",VLOOKUP(A52,#REF!,15,FALSE))</f>
        <v/>
      </c>
      <c r="M52" s="21" t="str">
        <f>IF(A52="","",IF(VLOOKUP(A52,#REF!,15,FALSE)="国所管",VLOOKUP(A52,#REF!,26,FALSE),""))</f>
        <v/>
      </c>
      <c r="N52" s="22" t="str">
        <f>IF(A52="","",IF(AND(P52="○",O52="分担契約/単価契約"),"単価契約"&amp;CHAR(10)&amp;"予定調達総額 "&amp;TEXT(VLOOKUP(A52,#REF!,18,FALSE),"#,##0円")&amp;"(B)"&amp;CHAR(10)&amp;"分担契約"&amp;CHAR(10)&amp;VLOOKUP(A52,#REF!,34,FALSE),IF(AND(P52="○",O52="分担契約"),"分担契約"&amp;CHAR(10)&amp;"契約総額 "&amp;TEXT(VLOOKUP(A52,#REF!,18,FALSE),"#,##0円")&amp;"(B)"&amp;CHAR(10)&amp;VLOOKUP(A52,#REF!,34,FALSE),(IF(O52="分担契約/単価契約","単価契約"&amp;CHAR(10)&amp;"予定調達総額 "&amp;TEXT(VLOOKUP(A52,#REF!,18,FALSE),"#,##0円")&amp;CHAR(10)&amp;"分担契約"&amp;CHAR(10)&amp;VLOOKUP(A52,#REF!,34,FALSE),IF(O52="分担契約","分担契約"&amp;CHAR(10)&amp;"契約総額 "&amp;TEXT(VLOOKUP(A52,#REF!,18,FALSE),"#,##0円")&amp;CHAR(10)&amp;VLOOKUP(A52,#REF!,34,FALSE),IF(O52="単価契約","単価契約"&amp;CHAR(10)&amp;"予定調達総額 "&amp;TEXT(VLOOKUP(A52,#REF!,18,FALSE),"#,##0円")&amp;CHAR(10)&amp;VLOOKUP(A52,#REF!,34,FALSE),VLOOKUP(A52,#REF!,34,FALSE))))))))</f>
        <v/>
      </c>
    </row>
    <row r="53" spans="1:14" s="12" customFormat="1" ht="69.900000000000006" customHeight="1" x14ac:dyDescent="0.2">
      <c r="A53" s="13"/>
      <c r="B53" s="14" t="str">
        <f>IF(A53="","",VLOOKUP(A53,#REF!,7,FALSE))</f>
        <v/>
      </c>
      <c r="C53" s="1" t="str">
        <f>IF(A53="","",VLOOKUP(A53,#REF!,8,FALSE))</f>
        <v/>
      </c>
      <c r="D53" s="15" t="str">
        <f>IF(A53="","",VLOOKUP(A53,#REF!,11,FALSE))</f>
        <v/>
      </c>
      <c r="E53" s="14" t="str">
        <f>IF(A53="","",VLOOKUP(A53,#REF!,12,FALSE))</f>
        <v/>
      </c>
      <c r="F53" s="16" t="str">
        <f>IF(A53="","",VLOOKUP(A53,#REF!,13,FALSE))</f>
        <v/>
      </c>
      <c r="G53" s="17" t="str">
        <f>IF(A53="","",IF(VLOOKUP(A53,#REF!,16,FALSE)="②一般競争入札（総合評価方式）","一般競争入札"&amp;CHAR(10)&amp;"（総合評価方式）","一般競争入札"))</f>
        <v/>
      </c>
      <c r="H53" s="18" t="str">
        <f>IF(A53="","",IF(VLOOKUP(A53,#REF!,18,FALSE)="他官署で調達手続きを実施のため","他官署で調達手続きを実施のため",IF(VLOOKUP(A53,#REF!,25,FALSE)="②同種の他の契約の予定価格を類推されるおそれがあるため公表しない","同種の他の契約の予定価格を類推されるおそれがあるため公表しない",IF(VLOOKUP(A53,#REF!,25,FALSE)="－","－",IF(VLOOKUP(A53,#REF!,9,FALSE)&lt;&gt;"",TEXT(VLOOKUP(A53,#REF!,18,FALSE),"#,##0円")&amp;CHAR(10)&amp;"(A)",VLOOKUP(A53,#REF!,18,FALSE))))))</f>
        <v/>
      </c>
      <c r="I53" s="18" t="str">
        <f>IF(A53="","",VLOOKUP(A53,#REF!,19,FALSE))</f>
        <v/>
      </c>
      <c r="J53" s="19" t="str">
        <f>IF(A53="","",IF(VLOOKUP(A53,#REF!,18,FALSE)="他官署で調達手続きを実施のため","－",IF(VLOOKUP(A53,#REF!,25,FALSE)="②同種の他の契約の予定価格を類推されるおそれがあるため公表しない","－",IF(VLOOKUP(A53,#REF!,25,FALSE)="－","－",IF(VLOOKUP(A53,#REF!,9,FALSE)&lt;&gt;"",TEXT(VLOOKUP(A53,#REF!,21,FALSE),"#.0%")&amp;CHAR(10)&amp;"(B/A×100)",VLOOKUP(A53,#REF!,21,FALSE))))))</f>
        <v/>
      </c>
      <c r="K53" s="20" t="str">
        <f>IF(A53="","",IF(VLOOKUP(A53,#REF!,14,FALSE)="①公益社団法人","公社",IF(VLOOKUP(A53,#REF!,14,FALSE)="②公益財団法人","公財","")))</f>
        <v/>
      </c>
      <c r="L53" s="20" t="str">
        <f>IF(A53="","",VLOOKUP(A53,#REF!,15,FALSE))</f>
        <v/>
      </c>
      <c r="M53" s="21" t="str">
        <f>IF(A53="","",IF(VLOOKUP(A53,#REF!,15,FALSE)="国所管",VLOOKUP(A53,#REF!,26,FALSE),""))</f>
        <v/>
      </c>
      <c r="N53" s="22" t="str">
        <f>IF(A53="","",IF(AND(P53="○",O53="分担契約/単価契約"),"単価契約"&amp;CHAR(10)&amp;"予定調達総額 "&amp;TEXT(VLOOKUP(A53,#REF!,18,FALSE),"#,##0円")&amp;"(B)"&amp;CHAR(10)&amp;"分担契約"&amp;CHAR(10)&amp;VLOOKUP(A53,#REF!,34,FALSE),IF(AND(P53="○",O53="分担契約"),"分担契約"&amp;CHAR(10)&amp;"契約総額 "&amp;TEXT(VLOOKUP(A53,#REF!,18,FALSE),"#,##0円")&amp;"(B)"&amp;CHAR(10)&amp;VLOOKUP(A53,#REF!,34,FALSE),(IF(O53="分担契約/単価契約","単価契約"&amp;CHAR(10)&amp;"予定調達総額 "&amp;TEXT(VLOOKUP(A53,#REF!,18,FALSE),"#,##0円")&amp;CHAR(10)&amp;"分担契約"&amp;CHAR(10)&amp;VLOOKUP(A53,#REF!,34,FALSE),IF(O53="分担契約","分担契約"&amp;CHAR(10)&amp;"契約総額 "&amp;TEXT(VLOOKUP(A53,#REF!,18,FALSE),"#,##0円")&amp;CHAR(10)&amp;VLOOKUP(A53,#REF!,34,FALSE),IF(O53="単価契約","単価契約"&amp;CHAR(10)&amp;"予定調達総額 "&amp;TEXT(VLOOKUP(A53,#REF!,18,FALSE),"#,##0円")&amp;CHAR(10)&amp;VLOOKUP(A53,#REF!,34,FALSE),VLOOKUP(A53,#REF!,34,FALSE))))))))</f>
        <v/>
      </c>
    </row>
    <row r="54" spans="1:14" s="12" customFormat="1" ht="69.900000000000006" customHeight="1" x14ac:dyDescent="0.2">
      <c r="A54" s="13"/>
      <c r="B54" s="14" t="str">
        <f>IF(A54="","",VLOOKUP(A54,#REF!,7,FALSE))</f>
        <v/>
      </c>
      <c r="C54" s="1" t="str">
        <f>IF(A54="","",VLOOKUP(A54,#REF!,8,FALSE))</f>
        <v/>
      </c>
      <c r="D54" s="15" t="str">
        <f>IF(A54="","",VLOOKUP(A54,#REF!,11,FALSE))</f>
        <v/>
      </c>
      <c r="E54" s="14" t="str">
        <f>IF(A54="","",VLOOKUP(A54,#REF!,12,FALSE))</f>
        <v/>
      </c>
      <c r="F54" s="16" t="str">
        <f>IF(A54="","",VLOOKUP(A54,#REF!,13,FALSE))</f>
        <v/>
      </c>
      <c r="G54" s="17" t="str">
        <f>IF(A54="","",IF(VLOOKUP(A54,#REF!,16,FALSE)="②一般競争入札（総合評価方式）","一般競争入札"&amp;CHAR(10)&amp;"（総合評価方式）","一般競争入札"))</f>
        <v/>
      </c>
      <c r="H54" s="18" t="str">
        <f>IF(A54="","",IF(VLOOKUP(A54,#REF!,18,FALSE)="他官署で調達手続きを実施のため","他官署で調達手続きを実施のため",IF(VLOOKUP(A54,#REF!,25,FALSE)="②同種の他の契約の予定価格を類推されるおそれがあるため公表しない","同種の他の契約の予定価格を類推されるおそれがあるため公表しない",IF(VLOOKUP(A54,#REF!,25,FALSE)="－","－",IF(VLOOKUP(A54,#REF!,9,FALSE)&lt;&gt;"",TEXT(VLOOKUP(A54,#REF!,18,FALSE),"#,##0円")&amp;CHAR(10)&amp;"(A)",VLOOKUP(A54,#REF!,18,FALSE))))))</f>
        <v/>
      </c>
      <c r="I54" s="18" t="str">
        <f>IF(A54="","",VLOOKUP(A54,#REF!,19,FALSE))</f>
        <v/>
      </c>
      <c r="J54" s="19" t="str">
        <f>IF(A54="","",IF(VLOOKUP(A54,#REF!,18,FALSE)="他官署で調達手続きを実施のため","－",IF(VLOOKUP(A54,#REF!,25,FALSE)="②同種の他の契約の予定価格を類推されるおそれがあるため公表しない","－",IF(VLOOKUP(A54,#REF!,25,FALSE)="－","－",IF(VLOOKUP(A54,#REF!,9,FALSE)&lt;&gt;"",TEXT(VLOOKUP(A54,#REF!,21,FALSE),"#.0%")&amp;CHAR(10)&amp;"(B/A×100)",VLOOKUP(A54,#REF!,21,FALSE))))))</f>
        <v/>
      </c>
      <c r="K54" s="20" t="str">
        <f>IF(A54="","",IF(VLOOKUP(A54,#REF!,14,FALSE)="①公益社団法人","公社",IF(VLOOKUP(A54,#REF!,14,FALSE)="②公益財団法人","公財","")))</f>
        <v/>
      </c>
      <c r="L54" s="20" t="str">
        <f>IF(A54="","",VLOOKUP(A54,#REF!,15,FALSE))</f>
        <v/>
      </c>
      <c r="M54" s="21" t="str">
        <f>IF(A54="","",IF(VLOOKUP(A54,#REF!,15,FALSE)="国所管",VLOOKUP(A54,#REF!,26,FALSE),""))</f>
        <v/>
      </c>
      <c r="N54" s="22" t="str">
        <f>IF(A54="","",IF(AND(P54="○",O54="分担契約/単価契約"),"単価契約"&amp;CHAR(10)&amp;"予定調達総額 "&amp;TEXT(VLOOKUP(A54,#REF!,18,FALSE),"#,##0円")&amp;"(B)"&amp;CHAR(10)&amp;"分担契約"&amp;CHAR(10)&amp;VLOOKUP(A54,#REF!,34,FALSE),IF(AND(P54="○",O54="分担契約"),"分担契約"&amp;CHAR(10)&amp;"契約総額 "&amp;TEXT(VLOOKUP(A54,#REF!,18,FALSE),"#,##0円")&amp;"(B)"&amp;CHAR(10)&amp;VLOOKUP(A54,#REF!,34,FALSE),(IF(O54="分担契約/単価契約","単価契約"&amp;CHAR(10)&amp;"予定調達総額 "&amp;TEXT(VLOOKUP(A54,#REF!,18,FALSE),"#,##0円")&amp;CHAR(10)&amp;"分担契約"&amp;CHAR(10)&amp;VLOOKUP(A54,#REF!,34,FALSE),IF(O54="分担契約","分担契約"&amp;CHAR(10)&amp;"契約総額 "&amp;TEXT(VLOOKUP(A54,#REF!,18,FALSE),"#,##0円")&amp;CHAR(10)&amp;VLOOKUP(A54,#REF!,34,FALSE),IF(O54="単価契約","単価契約"&amp;CHAR(10)&amp;"予定調達総額 "&amp;TEXT(VLOOKUP(A54,#REF!,18,FALSE),"#,##0円")&amp;CHAR(10)&amp;VLOOKUP(A54,#REF!,34,FALSE),VLOOKUP(A54,#REF!,34,FALSE))))))))</f>
        <v/>
      </c>
    </row>
    <row r="55" spans="1:14" s="12" customFormat="1" ht="69.900000000000006" customHeight="1" x14ac:dyDescent="0.2">
      <c r="A55" s="13"/>
      <c r="B55" s="14" t="str">
        <f>IF(A55="","",VLOOKUP(A55,#REF!,7,FALSE))</f>
        <v/>
      </c>
      <c r="C55" s="1" t="str">
        <f>IF(A55="","",VLOOKUP(A55,#REF!,8,FALSE))</f>
        <v/>
      </c>
      <c r="D55" s="15" t="str">
        <f>IF(A55="","",VLOOKUP(A55,#REF!,11,FALSE))</f>
        <v/>
      </c>
      <c r="E55" s="14" t="str">
        <f>IF(A55="","",VLOOKUP(A55,#REF!,12,FALSE))</f>
        <v/>
      </c>
      <c r="F55" s="16" t="str">
        <f>IF(A55="","",VLOOKUP(A55,#REF!,13,FALSE))</f>
        <v/>
      </c>
      <c r="G55" s="17" t="str">
        <f>IF(A55="","",IF(VLOOKUP(A55,#REF!,16,FALSE)="②一般競争入札（総合評価方式）","一般競争入札"&amp;CHAR(10)&amp;"（総合評価方式）","一般競争入札"))</f>
        <v/>
      </c>
      <c r="H55" s="18" t="str">
        <f>IF(A55="","",IF(VLOOKUP(A55,#REF!,18,FALSE)="他官署で調達手続きを実施のため","他官署で調達手続きを実施のため",IF(VLOOKUP(A55,#REF!,25,FALSE)="②同種の他の契約の予定価格を類推されるおそれがあるため公表しない","同種の他の契約の予定価格を類推されるおそれがあるため公表しない",IF(VLOOKUP(A55,#REF!,25,FALSE)="－","－",IF(VLOOKUP(A55,#REF!,9,FALSE)&lt;&gt;"",TEXT(VLOOKUP(A55,#REF!,18,FALSE),"#,##0円")&amp;CHAR(10)&amp;"(A)",VLOOKUP(A55,#REF!,18,FALSE))))))</f>
        <v/>
      </c>
      <c r="I55" s="18" t="str">
        <f>IF(A55="","",VLOOKUP(A55,#REF!,19,FALSE))</f>
        <v/>
      </c>
      <c r="J55" s="19" t="str">
        <f>IF(A55="","",IF(VLOOKUP(A55,#REF!,18,FALSE)="他官署で調達手続きを実施のため","－",IF(VLOOKUP(A55,#REF!,25,FALSE)="②同種の他の契約の予定価格を類推されるおそれがあるため公表しない","－",IF(VLOOKUP(A55,#REF!,25,FALSE)="－","－",IF(VLOOKUP(A55,#REF!,9,FALSE)&lt;&gt;"",TEXT(VLOOKUP(A55,#REF!,21,FALSE),"#.0%")&amp;CHAR(10)&amp;"(B/A×100)",VLOOKUP(A55,#REF!,21,FALSE))))))</f>
        <v/>
      </c>
      <c r="K55" s="20" t="str">
        <f>IF(A55="","",IF(VLOOKUP(A55,#REF!,14,FALSE)="①公益社団法人","公社",IF(VLOOKUP(A55,#REF!,14,FALSE)="②公益財団法人","公財","")))</f>
        <v/>
      </c>
      <c r="L55" s="20" t="str">
        <f>IF(A55="","",VLOOKUP(A55,#REF!,15,FALSE))</f>
        <v/>
      </c>
      <c r="M55" s="21" t="str">
        <f>IF(A55="","",IF(VLOOKUP(A55,#REF!,15,FALSE)="国所管",VLOOKUP(A55,#REF!,26,FALSE),""))</f>
        <v/>
      </c>
      <c r="N55" s="22" t="str">
        <f>IF(A55="","",IF(AND(P55="○",O55="分担契約/単価契約"),"単価契約"&amp;CHAR(10)&amp;"予定調達総額 "&amp;TEXT(VLOOKUP(A55,#REF!,18,FALSE),"#,##0円")&amp;"(B)"&amp;CHAR(10)&amp;"分担契約"&amp;CHAR(10)&amp;VLOOKUP(A55,#REF!,34,FALSE),IF(AND(P55="○",O55="分担契約"),"分担契約"&amp;CHAR(10)&amp;"契約総額 "&amp;TEXT(VLOOKUP(A55,#REF!,18,FALSE),"#,##0円")&amp;"(B)"&amp;CHAR(10)&amp;VLOOKUP(A55,#REF!,34,FALSE),(IF(O55="分担契約/単価契約","単価契約"&amp;CHAR(10)&amp;"予定調達総額 "&amp;TEXT(VLOOKUP(A55,#REF!,18,FALSE),"#,##0円")&amp;CHAR(10)&amp;"分担契約"&amp;CHAR(10)&amp;VLOOKUP(A55,#REF!,34,FALSE),IF(O55="分担契約","分担契約"&amp;CHAR(10)&amp;"契約総額 "&amp;TEXT(VLOOKUP(A55,#REF!,18,FALSE),"#,##0円")&amp;CHAR(10)&amp;VLOOKUP(A55,#REF!,34,FALSE),IF(O55="単価契約","単価契約"&amp;CHAR(10)&amp;"予定調達総額 "&amp;TEXT(VLOOKUP(A55,#REF!,18,FALSE),"#,##0円")&amp;CHAR(10)&amp;VLOOKUP(A55,#REF!,34,FALSE),VLOOKUP(A55,#REF!,34,FALSE))))))))</f>
        <v/>
      </c>
    </row>
    <row r="56" spans="1:14" s="12" customFormat="1" ht="69.900000000000006" customHeight="1" x14ac:dyDescent="0.2">
      <c r="A56" s="13"/>
      <c r="B56" s="14" t="str">
        <f>IF(A56="","",VLOOKUP(A56,#REF!,7,FALSE))</f>
        <v/>
      </c>
      <c r="C56" s="1" t="str">
        <f>IF(A56="","",VLOOKUP(A56,#REF!,8,FALSE))</f>
        <v/>
      </c>
      <c r="D56" s="15" t="str">
        <f>IF(A56="","",VLOOKUP(A56,#REF!,11,FALSE))</f>
        <v/>
      </c>
      <c r="E56" s="14" t="str">
        <f>IF(A56="","",VLOOKUP(A56,#REF!,12,FALSE))</f>
        <v/>
      </c>
      <c r="F56" s="16" t="str">
        <f>IF(A56="","",VLOOKUP(A56,#REF!,13,FALSE))</f>
        <v/>
      </c>
      <c r="G56" s="17" t="str">
        <f>IF(A56="","",IF(VLOOKUP(A56,#REF!,16,FALSE)="②一般競争入札（総合評価方式）","一般競争入札"&amp;CHAR(10)&amp;"（総合評価方式）","一般競争入札"))</f>
        <v/>
      </c>
      <c r="H56" s="18" t="str">
        <f>IF(A56="","",IF(VLOOKUP(A56,#REF!,18,FALSE)="他官署で調達手続きを実施のため","他官署で調達手続きを実施のため",IF(VLOOKUP(A56,#REF!,25,FALSE)="②同種の他の契約の予定価格を類推されるおそれがあるため公表しない","同種の他の契約の予定価格を類推されるおそれがあるため公表しない",IF(VLOOKUP(A56,#REF!,25,FALSE)="－","－",IF(VLOOKUP(A56,#REF!,9,FALSE)&lt;&gt;"",TEXT(VLOOKUP(A56,#REF!,18,FALSE),"#,##0円")&amp;CHAR(10)&amp;"(A)",VLOOKUP(A56,#REF!,18,FALSE))))))</f>
        <v/>
      </c>
      <c r="I56" s="18" t="str">
        <f>IF(A56="","",VLOOKUP(A56,#REF!,19,FALSE))</f>
        <v/>
      </c>
      <c r="J56" s="19" t="str">
        <f>IF(A56="","",IF(VLOOKUP(A56,#REF!,18,FALSE)="他官署で調達手続きを実施のため","－",IF(VLOOKUP(A56,#REF!,25,FALSE)="②同種の他の契約の予定価格を類推されるおそれがあるため公表しない","－",IF(VLOOKUP(A56,#REF!,25,FALSE)="－","－",IF(VLOOKUP(A56,#REF!,9,FALSE)&lt;&gt;"",TEXT(VLOOKUP(A56,#REF!,21,FALSE),"#.0%")&amp;CHAR(10)&amp;"(B/A×100)",VLOOKUP(A56,#REF!,21,FALSE))))))</f>
        <v/>
      </c>
      <c r="K56" s="20" t="str">
        <f>IF(A56="","",IF(VLOOKUP(A56,#REF!,14,FALSE)="①公益社団法人","公社",IF(VLOOKUP(A56,#REF!,14,FALSE)="②公益財団法人","公財","")))</f>
        <v/>
      </c>
      <c r="L56" s="20" t="str">
        <f>IF(A56="","",VLOOKUP(A56,#REF!,15,FALSE))</f>
        <v/>
      </c>
      <c r="M56" s="21" t="str">
        <f>IF(A56="","",IF(VLOOKUP(A56,#REF!,15,FALSE)="国所管",VLOOKUP(A56,#REF!,26,FALSE),""))</f>
        <v/>
      </c>
      <c r="N56" s="22" t="str">
        <f>IF(A56="","",IF(AND(P56="○",O56="分担契約/単価契約"),"単価契約"&amp;CHAR(10)&amp;"予定調達総額 "&amp;TEXT(VLOOKUP(A56,#REF!,18,FALSE),"#,##0円")&amp;"(B)"&amp;CHAR(10)&amp;"分担契約"&amp;CHAR(10)&amp;VLOOKUP(A56,#REF!,34,FALSE),IF(AND(P56="○",O56="分担契約"),"分担契約"&amp;CHAR(10)&amp;"契約総額 "&amp;TEXT(VLOOKUP(A56,#REF!,18,FALSE),"#,##0円")&amp;"(B)"&amp;CHAR(10)&amp;VLOOKUP(A56,#REF!,34,FALSE),(IF(O56="分担契約/単価契約","単価契約"&amp;CHAR(10)&amp;"予定調達総額 "&amp;TEXT(VLOOKUP(A56,#REF!,18,FALSE),"#,##0円")&amp;CHAR(10)&amp;"分担契約"&amp;CHAR(10)&amp;VLOOKUP(A56,#REF!,34,FALSE),IF(O56="分担契約","分担契約"&amp;CHAR(10)&amp;"契約総額 "&amp;TEXT(VLOOKUP(A56,#REF!,18,FALSE),"#,##0円")&amp;CHAR(10)&amp;VLOOKUP(A56,#REF!,34,FALSE),IF(O56="単価契約","単価契約"&amp;CHAR(10)&amp;"予定調達総額 "&amp;TEXT(VLOOKUP(A56,#REF!,18,FALSE),"#,##0円")&amp;CHAR(10)&amp;VLOOKUP(A56,#REF!,34,FALSE),VLOOKUP(A56,#REF!,34,FALSE))))))))</f>
        <v/>
      </c>
    </row>
    <row r="57" spans="1:14" s="12" customFormat="1" ht="69.900000000000006" customHeight="1" x14ac:dyDescent="0.2">
      <c r="A57" s="13"/>
      <c r="B57" s="14" t="str">
        <f>IF(A57="","",VLOOKUP(A57,#REF!,7,FALSE))</f>
        <v/>
      </c>
      <c r="C57" s="1" t="str">
        <f>IF(A57="","",VLOOKUP(A57,#REF!,8,FALSE))</f>
        <v/>
      </c>
      <c r="D57" s="15" t="str">
        <f>IF(A57="","",VLOOKUP(A57,#REF!,11,FALSE))</f>
        <v/>
      </c>
      <c r="E57" s="14" t="str">
        <f>IF(A57="","",VLOOKUP(A57,#REF!,12,FALSE))</f>
        <v/>
      </c>
      <c r="F57" s="16" t="str">
        <f>IF(A57="","",VLOOKUP(A57,#REF!,13,FALSE))</f>
        <v/>
      </c>
      <c r="G57" s="17" t="str">
        <f>IF(A57="","",IF(VLOOKUP(A57,#REF!,16,FALSE)="②一般競争入札（総合評価方式）","一般競争入札"&amp;CHAR(10)&amp;"（総合評価方式）","一般競争入札"))</f>
        <v/>
      </c>
      <c r="H57" s="18" t="str">
        <f>IF(A57="","",IF(VLOOKUP(A57,#REF!,18,FALSE)="他官署で調達手続きを実施のため","他官署で調達手続きを実施のため",IF(VLOOKUP(A57,#REF!,25,FALSE)="②同種の他の契約の予定価格を類推されるおそれがあるため公表しない","同種の他の契約の予定価格を類推されるおそれがあるため公表しない",IF(VLOOKUP(A57,#REF!,25,FALSE)="－","－",IF(VLOOKUP(A57,#REF!,9,FALSE)&lt;&gt;"",TEXT(VLOOKUP(A57,#REF!,18,FALSE),"#,##0円")&amp;CHAR(10)&amp;"(A)",VLOOKUP(A57,#REF!,18,FALSE))))))</f>
        <v/>
      </c>
      <c r="I57" s="18" t="str">
        <f>IF(A57="","",VLOOKUP(A57,#REF!,19,FALSE))</f>
        <v/>
      </c>
      <c r="J57" s="19" t="str">
        <f>IF(A57="","",IF(VLOOKUP(A57,#REF!,18,FALSE)="他官署で調達手続きを実施のため","－",IF(VLOOKUP(A57,#REF!,25,FALSE)="②同種の他の契約の予定価格を類推されるおそれがあるため公表しない","－",IF(VLOOKUP(A57,#REF!,25,FALSE)="－","－",IF(VLOOKUP(A57,#REF!,9,FALSE)&lt;&gt;"",TEXT(VLOOKUP(A57,#REF!,21,FALSE),"#.0%")&amp;CHAR(10)&amp;"(B/A×100)",VLOOKUP(A57,#REF!,21,FALSE))))))</f>
        <v/>
      </c>
      <c r="K57" s="20" t="str">
        <f>IF(A57="","",IF(VLOOKUP(A57,#REF!,14,FALSE)="①公益社団法人","公社",IF(VLOOKUP(A57,#REF!,14,FALSE)="②公益財団法人","公財","")))</f>
        <v/>
      </c>
      <c r="L57" s="20" t="str">
        <f>IF(A57="","",VLOOKUP(A57,#REF!,15,FALSE))</f>
        <v/>
      </c>
      <c r="M57" s="21" t="str">
        <f>IF(A57="","",IF(VLOOKUP(A57,#REF!,15,FALSE)="国所管",VLOOKUP(A57,#REF!,26,FALSE),""))</f>
        <v/>
      </c>
      <c r="N57" s="22" t="str">
        <f>IF(A57="","",IF(AND(P57="○",O57="分担契約/単価契約"),"単価契約"&amp;CHAR(10)&amp;"予定調達総額 "&amp;TEXT(VLOOKUP(A57,#REF!,18,FALSE),"#,##0円")&amp;"(B)"&amp;CHAR(10)&amp;"分担契約"&amp;CHAR(10)&amp;VLOOKUP(A57,#REF!,34,FALSE),IF(AND(P57="○",O57="分担契約"),"分担契約"&amp;CHAR(10)&amp;"契約総額 "&amp;TEXT(VLOOKUP(A57,#REF!,18,FALSE),"#,##0円")&amp;"(B)"&amp;CHAR(10)&amp;VLOOKUP(A57,#REF!,34,FALSE),(IF(O57="分担契約/単価契約","単価契約"&amp;CHAR(10)&amp;"予定調達総額 "&amp;TEXT(VLOOKUP(A57,#REF!,18,FALSE),"#,##0円")&amp;CHAR(10)&amp;"分担契約"&amp;CHAR(10)&amp;VLOOKUP(A57,#REF!,34,FALSE),IF(O57="分担契約","分担契約"&amp;CHAR(10)&amp;"契約総額 "&amp;TEXT(VLOOKUP(A57,#REF!,18,FALSE),"#,##0円")&amp;CHAR(10)&amp;VLOOKUP(A57,#REF!,34,FALSE),IF(O57="単価契約","単価契約"&amp;CHAR(10)&amp;"予定調達総額 "&amp;TEXT(VLOOKUP(A57,#REF!,18,FALSE),"#,##0円")&amp;CHAR(10)&amp;VLOOKUP(A57,#REF!,34,FALSE),VLOOKUP(A57,#REF!,34,FALSE))))))))</f>
        <v/>
      </c>
    </row>
    <row r="58" spans="1:14" s="12" customFormat="1" ht="69.900000000000006" customHeight="1" x14ac:dyDescent="0.2">
      <c r="A58" s="13"/>
      <c r="B58" s="14" t="str">
        <f>IF(A58="","",VLOOKUP(A58,#REF!,7,FALSE))</f>
        <v/>
      </c>
      <c r="C58" s="1" t="str">
        <f>IF(A58="","",VLOOKUP(A58,#REF!,8,FALSE))</f>
        <v/>
      </c>
      <c r="D58" s="15" t="str">
        <f>IF(A58="","",VLOOKUP(A58,#REF!,11,FALSE))</f>
        <v/>
      </c>
      <c r="E58" s="14" t="str">
        <f>IF(A58="","",VLOOKUP(A58,#REF!,12,FALSE))</f>
        <v/>
      </c>
      <c r="F58" s="16" t="str">
        <f>IF(A58="","",VLOOKUP(A58,#REF!,13,FALSE))</f>
        <v/>
      </c>
      <c r="G58" s="17" t="str">
        <f>IF(A58="","",IF(VLOOKUP(A58,#REF!,16,FALSE)="②一般競争入札（総合評価方式）","一般競争入札"&amp;CHAR(10)&amp;"（総合評価方式）","一般競争入札"))</f>
        <v/>
      </c>
      <c r="H58" s="18" t="str">
        <f>IF(A58="","",IF(VLOOKUP(A58,#REF!,18,FALSE)="他官署で調達手続きを実施のため","他官署で調達手続きを実施のため",IF(VLOOKUP(A58,#REF!,25,FALSE)="②同種の他の契約の予定価格を類推されるおそれがあるため公表しない","同種の他の契約の予定価格を類推されるおそれがあるため公表しない",IF(VLOOKUP(A58,#REF!,25,FALSE)="－","－",IF(VLOOKUP(A58,#REF!,9,FALSE)&lt;&gt;"",TEXT(VLOOKUP(A58,#REF!,18,FALSE),"#,##0円")&amp;CHAR(10)&amp;"(A)",VLOOKUP(A58,#REF!,18,FALSE))))))</f>
        <v/>
      </c>
      <c r="I58" s="18" t="str">
        <f>IF(A58="","",VLOOKUP(A58,#REF!,19,FALSE))</f>
        <v/>
      </c>
      <c r="J58" s="19" t="str">
        <f>IF(A58="","",IF(VLOOKUP(A58,#REF!,18,FALSE)="他官署で調達手続きを実施のため","－",IF(VLOOKUP(A58,#REF!,25,FALSE)="②同種の他の契約の予定価格を類推されるおそれがあるため公表しない","－",IF(VLOOKUP(A58,#REF!,25,FALSE)="－","－",IF(VLOOKUP(A58,#REF!,9,FALSE)&lt;&gt;"",TEXT(VLOOKUP(A58,#REF!,21,FALSE),"#.0%")&amp;CHAR(10)&amp;"(B/A×100)",VLOOKUP(A58,#REF!,21,FALSE))))))</f>
        <v/>
      </c>
      <c r="K58" s="20" t="str">
        <f>IF(A58="","",IF(VLOOKUP(A58,#REF!,14,FALSE)="①公益社団法人","公社",IF(VLOOKUP(A58,#REF!,14,FALSE)="②公益財団法人","公財","")))</f>
        <v/>
      </c>
      <c r="L58" s="20" t="str">
        <f>IF(A58="","",VLOOKUP(A58,#REF!,15,FALSE))</f>
        <v/>
      </c>
      <c r="M58" s="21" t="str">
        <f>IF(A58="","",IF(VLOOKUP(A58,#REF!,15,FALSE)="国所管",VLOOKUP(A58,#REF!,26,FALSE),""))</f>
        <v/>
      </c>
      <c r="N58" s="22" t="str">
        <f>IF(A58="","",IF(AND(P58="○",O58="分担契約/単価契約"),"単価契約"&amp;CHAR(10)&amp;"予定調達総額 "&amp;TEXT(VLOOKUP(A58,#REF!,18,FALSE),"#,##0円")&amp;"(B)"&amp;CHAR(10)&amp;"分担契約"&amp;CHAR(10)&amp;VLOOKUP(A58,#REF!,34,FALSE),IF(AND(P58="○",O58="分担契約"),"分担契約"&amp;CHAR(10)&amp;"契約総額 "&amp;TEXT(VLOOKUP(A58,#REF!,18,FALSE),"#,##0円")&amp;"(B)"&amp;CHAR(10)&amp;VLOOKUP(A58,#REF!,34,FALSE),(IF(O58="分担契約/単価契約","単価契約"&amp;CHAR(10)&amp;"予定調達総額 "&amp;TEXT(VLOOKUP(A58,#REF!,18,FALSE),"#,##0円")&amp;CHAR(10)&amp;"分担契約"&amp;CHAR(10)&amp;VLOOKUP(A58,#REF!,34,FALSE),IF(O58="分担契約","分担契約"&amp;CHAR(10)&amp;"契約総額 "&amp;TEXT(VLOOKUP(A58,#REF!,18,FALSE),"#,##0円")&amp;CHAR(10)&amp;VLOOKUP(A58,#REF!,34,FALSE),IF(O58="単価契約","単価契約"&amp;CHAR(10)&amp;"予定調達総額 "&amp;TEXT(VLOOKUP(A58,#REF!,18,FALSE),"#,##0円")&amp;CHAR(10)&amp;VLOOKUP(A58,#REF!,34,FALSE),VLOOKUP(A58,#REF!,34,FALSE))))))))</f>
        <v/>
      </c>
    </row>
    <row r="59" spans="1:14" s="12" customFormat="1" ht="69.900000000000006" customHeight="1" x14ac:dyDescent="0.2">
      <c r="A59" s="13"/>
      <c r="B59" s="14" t="str">
        <f>IF(A59="","",VLOOKUP(A59,#REF!,7,FALSE))</f>
        <v/>
      </c>
      <c r="C59" s="1" t="str">
        <f>IF(A59="","",VLOOKUP(A59,#REF!,8,FALSE))</f>
        <v/>
      </c>
      <c r="D59" s="15" t="str">
        <f>IF(A59="","",VLOOKUP(A59,#REF!,11,FALSE))</f>
        <v/>
      </c>
      <c r="E59" s="14" t="str">
        <f>IF(A59="","",VLOOKUP(A59,#REF!,12,FALSE))</f>
        <v/>
      </c>
      <c r="F59" s="16" t="str">
        <f>IF(A59="","",VLOOKUP(A59,#REF!,13,FALSE))</f>
        <v/>
      </c>
      <c r="G59" s="17" t="str">
        <f>IF(A59="","",IF(VLOOKUP(A59,#REF!,16,FALSE)="②一般競争入札（総合評価方式）","一般競争入札"&amp;CHAR(10)&amp;"（総合評価方式）","一般競争入札"))</f>
        <v/>
      </c>
      <c r="H59" s="18" t="str">
        <f>IF(A59="","",IF(VLOOKUP(A59,#REF!,18,FALSE)="他官署で調達手続きを実施のため","他官署で調達手続きを実施のため",IF(VLOOKUP(A59,#REF!,25,FALSE)="②同種の他の契約の予定価格を類推されるおそれがあるため公表しない","同種の他の契約の予定価格を類推されるおそれがあるため公表しない",IF(VLOOKUP(A59,#REF!,25,FALSE)="－","－",IF(VLOOKUP(A59,#REF!,9,FALSE)&lt;&gt;"",TEXT(VLOOKUP(A59,#REF!,18,FALSE),"#,##0円")&amp;CHAR(10)&amp;"(A)",VLOOKUP(A59,#REF!,18,FALSE))))))</f>
        <v/>
      </c>
      <c r="I59" s="18" t="str">
        <f>IF(A59="","",VLOOKUP(A59,#REF!,19,FALSE))</f>
        <v/>
      </c>
      <c r="J59" s="19" t="str">
        <f>IF(A59="","",IF(VLOOKUP(A59,#REF!,18,FALSE)="他官署で調達手続きを実施のため","－",IF(VLOOKUP(A59,#REF!,25,FALSE)="②同種の他の契約の予定価格を類推されるおそれがあるため公表しない","－",IF(VLOOKUP(A59,#REF!,25,FALSE)="－","－",IF(VLOOKUP(A59,#REF!,9,FALSE)&lt;&gt;"",TEXT(VLOOKUP(A59,#REF!,21,FALSE),"#.0%")&amp;CHAR(10)&amp;"(B/A×100)",VLOOKUP(A59,#REF!,21,FALSE))))))</f>
        <v/>
      </c>
      <c r="K59" s="20" t="str">
        <f>IF(A59="","",IF(VLOOKUP(A59,#REF!,14,FALSE)="①公益社団法人","公社",IF(VLOOKUP(A59,#REF!,14,FALSE)="②公益財団法人","公財","")))</f>
        <v/>
      </c>
      <c r="L59" s="20" t="str">
        <f>IF(A59="","",VLOOKUP(A59,#REF!,15,FALSE))</f>
        <v/>
      </c>
      <c r="M59" s="21" t="str">
        <f>IF(A59="","",IF(VLOOKUP(A59,#REF!,15,FALSE)="国所管",VLOOKUP(A59,#REF!,26,FALSE),""))</f>
        <v/>
      </c>
      <c r="N59" s="22" t="str">
        <f>IF(A59="","",IF(AND(P59="○",O59="分担契約/単価契約"),"単価契約"&amp;CHAR(10)&amp;"予定調達総額 "&amp;TEXT(VLOOKUP(A59,#REF!,18,FALSE),"#,##0円")&amp;"(B)"&amp;CHAR(10)&amp;"分担契約"&amp;CHAR(10)&amp;VLOOKUP(A59,#REF!,34,FALSE),IF(AND(P59="○",O59="分担契約"),"分担契約"&amp;CHAR(10)&amp;"契約総額 "&amp;TEXT(VLOOKUP(A59,#REF!,18,FALSE),"#,##0円")&amp;"(B)"&amp;CHAR(10)&amp;VLOOKUP(A59,#REF!,34,FALSE),(IF(O59="分担契約/単価契約","単価契約"&amp;CHAR(10)&amp;"予定調達総額 "&amp;TEXT(VLOOKUP(A59,#REF!,18,FALSE),"#,##0円")&amp;CHAR(10)&amp;"分担契約"&amp;CHAR(10)&amp;VLOOKUP(A59,#REF!,34,FALSE),IF(O59="分担契約","分担契約"&amp;CHAR(10)&amp;"契約総額 "&amp;TEXT(VLOOKUP(A59,#REF!,18,FALSE),"#,##0円")&amp;CHAR(10)&amp;VLOOKUP(A59,#REF!,34,FALSE),IF(O59="単価契約","単価契約"&amp;CHAR(10)&amp;"予定調達総額 "&amp;TEXT(VLOOKUP(A59,#REF!,18,FALSE),"#,##0円")&amp;CHAR(10)&amp;VLOOKUP(A59,#REF!,34,FALSE),VLOOKUP(A59,#REF!,34,FALSE))))))))</f>
        <v/>
      </c>
    </row>
    <row r="60" spans="1:14" s="12" customFormat="1" ht="69.900000000000006" customHeight="1" x14ac:dyDescent="0.2">
      <c r="A60" s="13"/>
      <c r="B60" s="14" t="str">
        <f>IF(A60="","",VLOOKUP(A60,#REF!,7,FALSE))</f>
        <v/>
      </c>
      <c r="C60" s="1" t="str">
        <f>IF(A60="","",VLOOKUP(A60,#REF!,8,FALSE))</f>
        <v/>
      </c>
      <c r="D60" s="15" t="str">
        <f>IF(A60="","",VLOOKUP(A60,#REF!,11,FALSE))</f>
        <v/>
      </c>
      <c r="E60" s="14" t="str">
        <f>IF(A60="","",VLOOKUP(A60,#REF!,12,FALSE))</f>
        <v/>
      </c>
      <c r="F60" s="16" t="str">
        <f>IF(A60="","",VLOOKUP(A60,#REF!,13,FALSE))</f>
        <v/>
      </c>
      <c r="G60" s="17" t="str">
        <f>IF(A60="","",IF(VLOOKUP(A60,#REF!,16,FALSE)="②一般競争入札（総合評価方式）","一般競争入札"&amp;CHAR(10)&amp;"（総合評価方式）","一般競争入札"))</f>
        <v/>
      </c>
      <c r="H60" s="18" t="str">
        <f>IF(A60="","",IF(VLOOKUP(A60,#REF!,18,FALSE)="他官署で調達手続きを実施のため","他官署で調達手続きを実施のため",IF(VLOOKUP(A60,#REF!,25,FALSE)="②同種の他の契約の予定価格を類推されるおそれがあるため公表しない","同種の他の契約の予定価格を類推されるおそれがあるため公表しない",IF(VLOOKUP(A60,#REF!,25,FALSE)="－","－",IF(VLOOKUP(A60,#REF!,9,FALSE)&lt;&gt;"",TEXT(VLOOKUP(A60,#REF!,18,FALSE),"#,##0円")&amp;CHAR(10)&amp;"(A)",VLOOKUP(A60,#REF!,18,FALSE))))))</f>
        <v/>
      </c>
      <c r="I60" s="18" t="str">
        <f>IF(A60="","",VLOOKUP(A60,#REF!,19,FALSE))</f>
        <v/>
      </c>
      <c r="J60" s="19" t="str">
        <f>IF(A60="","",IF(VLOOKUP(A60,#REF!,18,FALSE)="他官署で調達手続きを実施のため","－",IF(VLOOKUP(A60,#REF!,25,FALSE)="②同種の他の契約の予定価格を類推されるおそれがあるため公表しない","－",IF(VLOOKUP(A60,#REF!,25,FALSE)="－","－",IF(VLOOKUP(A60,#REF!,9,FALSE)&lt;&gt;"",TEXT(VLOOKUP(A60,#REF!,21,FALSE),"#.0%")&amp;CHAR(10)&amp;"(B/A×100)",VLOOKUP(A60,#REF!,21,FALSE))))))</f>
        <v/>
      </c>
      <c r="K60" s="20" t="str">
        <f>IF(A60="","",IF(VLOOKUP(A60,#REF!,14,FALSE)="①公益社団法人","公社",IF(VLOOKUP(A60,#REF!,14,FALSE)="②公益財団法人","公財","")))</f>
        <v/>
      </c>
      <c r="L60" s="20" t="str">
        <f>IF(A60="","",VLOOKUP(A60,#REF!,15,FALSE))</f>
        <v/>
      </c>
      <c r="M60" s="21" t="str">
        <f>IF(A60="","",IF(VLOOKUP(A60,#REF!,15,FALSE)="国所管",VLOOKUP(A60,#REF!,26,FALSE),""))</f>
        <v/>
      </c>
      <c r="N60" s="22" t="str">
        <f>IF(A60="","",IF(AND(P60="○",O60="分担契約/単価契約"),"単価契約"&amp;CHAR(10)&amp;"予定調達総額 "&amp;TEXT(VLOOKUP(A60,#REF!,18,FALSE),"#,##0円")&amp;"(B)"&amp;CHAR(10)&amp;"分担契約"&amp;CHAR(10)&amp;VLOOKUP(A60,#REF!,34,FALSE),IF(AND(P60="○",O60="分担契約"),"分担契約"&amp;CHAR(10)&amp;"契約総額 "&amp;TEXT(VLOOKUP(A60,#REF!,18,FALSE),"#,##0円")&amp;"(B)"&amp;CHAR(10)&amp;VLOOKUP(A60,#REF!,34,FALSE),(IF(O60="分担契約/単価契約","単価契約"&amp;CHAR(10)&amp;"予定調達総額 "&amp;TEXT(VLOOKUP(A60,#REF!,18,FALSE),"#,##0円")&amp;CHAR(10)&amp;"分担契約"&amp;CHAR(10)&amp;VLOOKUP(A60,#REF!,34,FALSE),IF(O60="分担契約","分担契約"&amp;CHAR(10)&amp;"契約総額 "&amp;TEXT(VLOOKUP(A60,#REF!,18,FALSE),"#,##0円")&amp;CHAR(10)&amp;VLOOKUP(A60,#REF!,34,FALSE),IF(O60="単価契約","単価契約"&amp;CHAR(10)&amp;"予定調達総額 "&amp;TEXT(VLOOKUP(A60,#REF!,18,FALSE),"#,##0円")&amp;CHAR(10)&amp;VLOOKUP(A60,#REF!,34,FALSE),VLOOKUP(A60,#REF!,34,FALSE))))))))</f>
        <v/>
      </c>
    </row>
    <row r="61" spans="1:14" s="12" customFormat="1" ht="69.900000000000006" customHeight="1" x14ac:dyDescent="0.2">
      <c r="A61" s="13"/>
      <c r="B61" s="14" t="str">
        <f>IF(A61="","",VLOOKUP(A61,#REF!,7,FALSE))</f>
        <v/>
      </c>
      <c r="C61" s="1" t="str">
        <f>IF(A61="","",VLOOKUP(A61,#REF!,8,FALSE))</f>
        <v/>
      </c>
      <c r="D61" s="15" t="str">
        <f>IF(A61="","",VLOOKUP(A61,#REF!,11,FALSE))</f>
        <v/>
      </c>
      <c r="E61" s="14" t="str">
        <f>IF(A61="","",VLOOKUP(A61,#REF!,12,FALSE))</f>
        <v/>
      </c>
      <c r="F61" s="16" t="str">
        <f>IF(A61="","",VLOOKUP(A61,#REF!,13,FALSE))</f>
        <v/>
      </c>
      <c r="G61" s="17" t="str">
        <f>IF(A61="","",IF(VLOOKUP(A61,#REF!,16,FALSE)="②一般競争入札（総合評価方式）","一般競争入札"&amp;CHAR(10)&amp;"（総合評価方式）","一般競争入札"))</f>
        <v/>
      </c>
      <c r="H61" s="18" t="str">
        <f>IF(A61="","",IF(VLOOKUP(A61,#REF!,18,FALSE)="他官署で調達手続きを実施のため","他官署で調達手続きを実施のため",IF(VLOOKUP(A61,#REF!,25,FALSE)="②同種の他の契約の予定価格を類推されるおそれがあるため公表しない","同種の他の契約の予定価格を類推されるおそれがあるため公表しない",IF(VLOOKUP(A61,#REF!,25,FALSE)="－","－",IF(VLOOKUP(A61,#REF!,9,FALSE)&lt;&gt;"",TEXT(VLOOKUP(A61,#REF!,18,FALSE),"#,##0円")&amp;CHAR(10)&amp;"(A)",VLOOKUP(A61,#REF!,18,FALSE))))))</f>
        <v/>
      </c>
      <c r="I61" s="18" t="str">
        <f>IF(A61="","",VLOOKUP(A61,#REF!,19,FALSE))</f>
        <v/>
      </c>
      <c r="J61" s="19" t="str">
        <f>IF(A61="","",IF(VLOOKUP(A61,#REF!,18,FALSE)="他官署で調達手続きを実施のため","－",IF(VLOOKUP(A61,#REF!,25,FALSE)="②同種の他の契約の予定価格を類推されるおそれがあるため公表しない","－",IF(VLOOKUP(A61,#REF!,25,FALSE)="－","－",IF(VLOOKUP(A61,#REF!,9,FALSE)&lt;&gt;"",TEXT(VLOOKUP(A61,#REF!,21,FALSE),"#.0%")&amp;CHAR(10)&amp;"(B/A×100)",VLOOKUP(A61,#REF!,21,FALSE))))))</f>
        <v/>
      </c>
      <c r="K61" s="20" t="str">
        <f>IF(A61="","",IF(VLOOKUP(A61,#REF!,14,FALSE)="①公益社団法人","公社",IF(VLOOKUP(A61,#REF!,14,FALSE)="②公益財団法人","公財","")))</f>
        <v/>
      </c>
      <c r="L61" s="20" t="str">
        <f>IF(A61="","",VLOOKUP(A61,#REF!,15,FALSE))</f>
        <v/>
      </c>
      <c r="M61" s="21" t="str">
        <f>IF(A61="","",IF(VLOOKUP(A61,#REF!,15,FALSE)="国所管",VLOOKUP(A61,#REF!,26,FALSE),""))</f>
        <v/>
      </c>
      <c r="N61" s="22" t="str">
        <f>IF(A61="","",IF(AND(P61="○",O61="分担契約/単価契約"),"単価契約"&amp;CHAR(10)&amp;"予定調達総額 "&amp;TEXT(VLOOKUP(A61,#REF!,18,FALSE),"#,##0円")&amp;"(B)"&amp;CHAR(10)&amp;"分担契約"&amp;CHAR(10)&amp;VLOOKUP(A61,#REF!,34,FALSE),IF(AND(P61="○",O61="分担契約"),"分担契約"&amp;CHAR(10)&amp;"契約総額 "&amp;TEXT(VLOOKUP(A61,#REF!,18,FALSE),"#,##0円")&amp;"(B)"&amp;CHAR(10)&amp;VLOOKUP(A61,#REF!,34,FALSE),(IF(O61="分担契約/単価契約","単価契約"&amp;CHAR(10)&amp;"予定調達総額 "&amp;TEXT(VLOOKUP(A61,#REF!,18,FALSE),"#,##0円")&amp;CHAR(10)&amp;"分担契約"&amp;CHAR(10)&amp;VLOOKUP(A61,#REF!,34,FALSE),IF(O61="分担契約","分担契約"&amp;CHAR(10)&amp;"契約総額 "&amp;TEXT(VLOOKUP(A61,#REF!,18,FALSE),"#,##0円")&amp;CHAR(10)&amp;VLOOKUP(A61,#REF!,34,FALSE),IF(O61="単価契約","単価契約"&amp;CHAR(10)&amp;"予定調達総額 "&amp;TEXT(VLOOKUP(A61,#REF!,18,FALSE),"#,##0円")&amp;CHAR(10)&amp;VLOOKUP(A61,#REF!,34,FALSE),VLOOKUP(A61,#REF!,34,FALSE))))))))</f>
        <v/>
      </c>
    </row>
    <row r="62" spans="1:14" s="12" customFormat="1" ht="69.900000000000006" customHeight="1" x14ac:dyDescent="0.2">
      <c r="A62" s="13"/>
      <c r="B62" s="14" t="str">
        <f>IF(A62="","",VLOOKUP(A62,#REF!,7,FALSE))</f>
        <v/>
      </c>
      <c r="C62" s="1" t="str">
        <f>IF(A62="","",VLOOKUP(A62,#REF!,8,FALSE))</f>
        <v/>
      </c>
      <c r="D62" s="15" t="str">
        <f>IF(A62="","",VLOOKUP(A62,#REF!,11,FALSE))</f>
        <v/>
      </c>
      <c r="E62" s="14" t="str">
        <f>IF(A62="","",VLOOKUP(A62,#REF!,12,FALSE))</f>
        <v/>
      </c>
      <c r="F62" s="16" t="str">
        <f>IF(A62="","",VLOOKUP(A62,#REF!,13,FALSE))</f>
        <v/>
      </c>
      <c r="G62" s="17" t="str">
        <f>IF(A62="","",IF(VLOOKUP(A62,#REF!,16,FALSE)="②一般競争入札（総合評価方式）","一般競争入札"&amp;CHAR(10)&amp;"（総合評価方式）","一般競争入札"))</f>
        <v/>
      </c>
      <c r="H62" s="18" t="str">
        <f>IF(A62="","",IF(VLOOKUP(A62,#REF!,18,FALSE)="他官署で調達手続きを実施のため","他官署で調達手続きを実施のため",IF(VLOOKUP(A62,#REF!,25,FALSE)="②同種の他の契約の予定価格を類推されるおそれがあるため公表しない","同種の他の契約の予定価格を類推されるおそれがあるため公表しない",IF(VLOOKUP(A62,#REF!,25,FALSE)="－","－",IF(VLOOKUP(A62,#REF!,9,FALSE)&lt;&gt;"",TEXT(VLOOKUP(A62,#REF!,18,FALSE),"#,##0円")&amp;CHAR(10)&amp;"(A)",VLOOKUP(A62,#REF!,18,FALSE))))))</f>
        <v/>
      </c>
      <c r="I62" s="18" t="str">
        <f>IF(A62="","",VLOOKUP(A62,#REF!,19,FALSE))</f>
        <v/>
      </c>
      <c r="J62" s="19" t="str">
        <f>IF(A62="","",IF(VLOOKUP(A62,#REF!,18,FALSE)="他官署で調達手続きを実施のため","－",IF(VLOOKUP(A62,#REF!,25,FALSE)="②同種の他の契約の予定価格を類推されるおそれがあるため公表しない","－",IF(VLOOKUP(A62,#REF!,25,FALSE)="－","－",IF(VLOOKUP(A62,#REF!,9,FALSE)&lt;&gt;"",TEXT(VLOOKUP(A62,#REF!,21,FALSE),"#.0%")&amp;CHAR(10)&amp;"(B/A×100)",VLOOKUP(A62,#REF!,21,FALSE))))))</f>
        <v/>
      </c>
      <c r="K62" s="20" t="str">
        <f>IF(A62="","",IF(VLOOKUP(A62,#REF!,14,FALSE)="①公益社団法人","公社",IF(VLOOKUP(A62,#REF!,14,FALSE)="②公益財団法人","公財","")))</f>
        <v/>
      </c>
      <c r="L62" s="20" t="str">
        <f>IF(A62="","",VLOOKUP(A62,#REF!,15,FALSE))</f>
        <v/>
      </c>
      <c r="M62" s="21" t="str">
        <f>IF(A62="","",IF(VLOOKUP(A62,#REF!,15,FALSE)="国所管",VLOOKUP(A62,#REF!,26,FALSE),""))</f>
        <v/>
      </c>
      <c r="N62" s="22" t="str">
        <f>IF(A62="","",IF(AND(P62="○",O62="分担契約/単価契約"),"単価契約"&amp;CHAR(10)&amp;"予定調達総額 "&amp;TEXT(VLOOKUP(A62,#REF!,18,FALSE),"#,##0円")&amp;"(B)"&amp;CHAR(10)&amp;"分担契約"&amp;CHAR(10)&amp;VLOOKUP(A62,#REF!,34,FALSE),IF(AND(P62="○",O62="分担契約"),"分担契約"&amp;CHAR(10)&amp;"契約総額 "&amp;TEXT(VLOOKUP(A62,#REF!,18,FALSE),"#,##0円")&amp;"(B)"&amp;CHAR(10)&amp;VLOOKUP(A62,#REF!,34,FALSE),(IF(O62="分担契約/単価契約","単価契約"&amp;CHAR(10)&amp;"予定調達総額 "&amp;TEXT(VLOOKUP(A62,#REF!,18,FALSE),"#,##0円")&amp;CHAR(10)&amp;"分担契約"&amp;CHAR(10)&amp;VLOOKUP(A62,#REF!,34,FALSE),IF(O62="分担契約","分担契約"&amp;CHAR(10)&amp;"契約総額 "&amp;TEXT(VLOOKUP(A62,#REF!,18,FALSE),"#,##0円")&amp;CHAR(10)&amp;VLOOKUP(A62,#REF!,34,FALSE),IF(O62="単価契約","単価契約"&amp;CHAR(10)&amp;"予定調達総額 "&amp;TEXT(VLOOKUP(A62,#REF!,18,FALSE),"#,##0円")&amp;CHAR(10)&amp;VLOOKUP(A62,#REF!,34,FALSE),VLOOKUP(A62,#REF!,34,FALSE))))))))</f>
        <v/>
      </c>
    </row>
    <row r="63" spans="1:14" s="12" customFormat="1" ht="69.900000000000006" customHeight="1" x14ac:dyDescent="0.2">
      <c r="A63" s="13"/>
      <c r="B63" s="14" t="str">
        <f>IF(A63="","",VLOOKUP(A63,#REF!,7,FALSE))</f>
        <v/>
      </c>
      <c r="C63" s="1" t="str">
        <f>IF(A63="","",VLOOKUP(A63,#REF!,8,FALSE))</f>
        <v/>
      </c>
      <c r="D63" s="15" t="str">
        <f>IF(A63="","",VLOOKUP(A63,#REF!,11,FALSE))</f>
        <v/>
      </c>
      <c r="E63" s="14" t="str">
        <f>IF(A63="","",VLOOKUP(A63,#REF!,12,FALSE))</f>
        <v/>
      </c>
      <c r="F63" s="16" t="str">
        <f>IF(A63="","",VLOOKUP(A63,#REF!,13,FALSE))</f>
        <v/>
      </c>
      <c r="G63" s="17" t="str">
        <f>IF(A63="","",IF(VLOOKUP(A63,#REF!,16,FALSE)="②一般競争入札（総合評価方式）","一般競争入札"&amp;CHAR(10)&amp;"（総合評価方式）","一般競争入札"))</f>
        <v/>
      </c>
      <c r="H63" s="18" t="str">
        <f>IF(A63="","",IF(VLOOKUP(A63,#REF!,18,FALSE)="他官署で調達手続きを実施のため","他官署で調達手続きを実施のため",IF(VLOOKUP(A63,#REF!,25,FALSE)="②同種の他の契約の予定価格を類推されるおそれがあるため公表しない","同種の他の契約の予定価格を類推されるおそれがあるため公表しない",IF(VLOOKUP(A63,#REF!,25,FALSE)="－","－",IF(VLOOKUP(A63,#REF!,9,FALSE)&lt;&gt;"",TEXT(VLOOKUP(A63,#REF!,18,FALSE),"#,##0円")&amp;CHAR(10)&amp;"(A)",VLOOKUP(A63,#REF!,18,FALSE))))))</f>
        <v/>
      </c>
      <c r="I63" s="18" t="str">
        <f>IF(A63="","",VLOOKUP(A63,#REF!,19,FALSE))</f>
        <v/>
      </c>
      <c r="J63" s="19" t="str">
        <f>IF(A63="","",IF(VLOOKUP(A63,#REF!,18,FALSE)="他官署で調達手続きを実施のため","－",IF(VLOOKUP(A63,#REF!,25,FALSE)="②同種の他の契約の予定価格を類推されるおそれがあるため公表しない","－",IF(VLOOKUP(A63,#REF!,25,FALSE)="－","－",IF(VLOOKUP(A63,#REF!,9,FALSE)&lt;&gt;"",TEXT(VLOOKUP(A63,#REF!,21,FALSE),"#.0%")&amp;CHAR(10)&amp;"(B/A×100)",VLOOKUP(A63,#REF!,21,FALSE))))))</f>
        <v/>
      </c>
      <c r="K63" s="20" t="str">
        <f>IF(A63="","",IF(VLOOKUP(A63,#REF!,14,FALSE)="①公益社団法人","公社",IF(VLOOKUP(A63,#REF!,14,FALSE)="②公益財団法人","公財","")))</f>
        <v/>
      </c>
      <c r="L63" s="20" t="str">
        <f>IF(A63="","",VLOOKUP(A63,#REF!,15,FALSE))</f>
        <v/>
      </c>
      <c r="M63" s="21" t="str">
        <f>IF(A63="","",IF(VLOOKUP(A63,#REF!,15,FALSE)="国所管",VLOOKUP(A63,#REF!,26,FALSE),""))</f>
        <v/>
      </c>
      <c r="N63" s="22" t="str">
        <f>IF(A63="","",IF(AND(P63="○",O63="分担契約/単価契約"),"単価契約"&amp;CHAR(10)&amp;"予定調達総額 "&amp;TEXT(VLOOKUP(A63,#REF!,18,FALSE),"#,##0円")&amp;"(B)"&amp;CHAR(10)&amp;"分担契約"&amp;CHAR(10)&amp;VLOOKUP(A63,#REF!,34,FALSE),IF(AND(P63="○",O63="分担契約"),"分担契約"&amp;CHAR(10)&amp;"契約総額 "&amp;TEXT(VLOOKUP(A63,#REF!,18,FALSE),"#,##0円")&amp;"(B)"&amp;CHAR(10)&amp;VLOOKUP(A63,#REF!,34,FALSE),(IF(O63="分担契約/単価契約","単価契約"&amp;CHAR(10)&amp;"予定調達総額 "&amp;TEXT(VLOOKUP(A63,#REF!,18,FALSE),"#,##0円")&amp;CHAR(10)&amp;"分担契約"&amp;CHAR(10)&amp;VLOOKUP(A63,#REF!,34,FALSE),IF(O63="分担契約","分担契約"&amp;CHAR(10)&amp;"契約総額 "&amp;TEXT(VLOOKUP(A63,#REF!,18,FALSE),"#,##0円")&amp;CHAR(10)&amp;VLOOKUP(A63,#REF!,34,FALSE),IF(O63="単価契約","単価契約"&amp;CHAR(10)&amp;"予定調達総額 "&amp;TEXT(VLOOKUP(A63,#REF!,18,FALSE),"#,##0円")&amp;CHAR(10)&amp;VLOOKUP(A63,#REF!,34,FALSE),VLOOKUP(A63,#REF!,34,FALSE))))))))</f>
        <v/>
      </c>
    </row>
    <row r="64" spans="1:14" s="12" customFormat="1" ht="69.900000000000006" customHeight="1" x14ac:dyDescent="0.2">
      <c r="A64" s="13"/>
      <c r="B64" s="14" t="str">
        <f>IF(A64="","",VLOOKUP(A64,#REF!,7,FALSE))</f>
        <v/>
      </c>
      <c r="C64" s="1" t="str">
        <f>IF(A64="","",VLOOKUP(A64,#REF!,8,FALSE))</f>
        <v/>
      </c>
      <c r="D64" s="15" t="str">
        <f>IF(A64="","",VLOOKUP(A64,#REF!,11,FALSE))</f>
        <v/>
      </c>
      <c r="E64" s="14" t="str">
        <f>IF(A64="","",VLOOKUP(A64,#REF!,12,FALSE))</f>
        <v/>
      </c>
      <c r="F64" s="16" t="str">
        <f>IF(A64="","",VLOOKUP(A64,#REF!,13,FALSE))</f>
        <v/>
      </c>
      <c r="G64" s="17" t="str">
        <f>IF(A64="","",IF(VLOOKUP(A64,#REF!,16,FALSE)="②一般競争入札（総合評価方式）","一般競争入札"&amp;CHAR(10)&amp;"（総合評価方式）","一般競争入札"))</f>
        <v/>
      </c>
      <c r="H64" s="18" t="str">
        <f>IF(A64="","",IF(VLOOKUP(A64,#REF!,18,FALSE)="他官署で調達手続きを実施のため","他官署で調達手続きを実施のため",IF(VLOOKUP(A64,#REF!,25,FALSE)="②同種の他の契約の予定価格を類推されるおそれがあるため公表しない","同種の他の契約の予定価格を類推されるおそれがあるため公表しない",IF(VLOOKUP(A64,#REF!,25,FALSE)="－","－",IF(VLOOKUP(A64,#REF!,9,FALSE)&lt;&gt;"",TEXT(VLOOKUP(A64,#REF!,18,FALSE),"#,##0円")&amp;CHAR(10)&amp;"(A)",VLOOKUP(A64,#REF!,18,FALSE))))))</f>
        <v/>
      </c>
      <c r="I64" s="18" t="str">
        <f>IF(A64="","",VLOOKUP(A64,#REF!,19,FALSE))</f>
        <v/>
      </c>
      <c r="J64" s="19" t="str">
        <f>IF(A64="","",IF(VLOOKUP(A64,#REF!,18,FALSE)="他官署で調達手続きを実施のため","－",IF(VLOOKUP(A64,#REF!,25,FALSE)="②同種の他の契約の予定価格を類推されるおそれがあるため公表しない","－",IF(VLOOKUP(A64,#REF!,25,FALSE)="－","－",IF(VLOOKUP(A64,#REF!,9,FALSE)&lt;&gt;"",TEXT(VLOOKUP(A64,#REF!,21,FALSE),"#.0%")&amp;CHAR(10)&amp;"(B/A×100)",VLOOKUP(A64,#REF!,21,FALSE))))))</f>
        <v/>
      </c>
      <c r="K64" s="20" t="str">
        <f>IF(A64="","",IF(VLOOKUP(A64,#REF!,14,FALSE)="①公益社団法人","公社",IF(VLOOKUP(A64,#REF!,14,FALSE)="②公益財団法人","公財","")))</f>
        <v/>
      </c>
      <c r="L64" s="20" t="str">
        <f>IF(A64="","",VLOOKUP(A64,#REF!,15,FALSE))</f>
        <v/>
      </c>
      <c r="M64" s="21" t="str">
        <f>IF(A64="","",IF(VLOOKUP(A64,#REF!,15,FALSE)="国所管",VLOOKUP(A64,#REF!,26,FALSE),""))</f>
        <v/>
      </c>
      <c r="N64" s="22" t="str">
        <f>IF(A64="","",IF(AND(P64="○",O64="分担契約/単価契約"),"単価契約"&amp;CHAR(10)&amp;"予定調達総額 "&amp;TEXT(VLOOKUP(A64,#REF!,18,FALSE),"#,##0円")&amp;"(B)"&amp;CHAR(10)&amp;"分担契約"&amp;CHAR(10)&amp;VLOOKUP(A64,#REF!,34,FALSE),IF(AND(P64="○",O64="分担契約"),"分担契約"&amp;CHAR(10)&amp;"契約総額 "&amp;TEXT(VLOOKUP(A64,#REF!,18,FALSE),"#,##0円")&amp;"(B)"&amp;CHAR(10)&amp;VLOOKUP(A64,#REF!,34,FALSE),(IF(O64="分担契約/単価契約","単価契約"&amp;CHAR(10)&amp;"予定調達総額 "&amp;TEXT(VLOOKUP(A64,#REF!,18,FALSE),"#,##0円")&amp;CHAR(10)&amp;"分担契約"&amp;CHAR(10)&amp;VLOOKUP(A64,#REF!,34,FALSE),IF(O64="分担契約","分担契約"&amp;CHAR(10)&amp;"契約総額 "&amp;TEXT(VLOOKUP(A64,#REF!,18,FALSE),"#,##0円")&amp;CHAR(10)&amp;VLOOKUP(A64,#REF!,34,FALSE),IF(O64="単価契約","単価契約"&amp;CHAR(10)&amp;"予定調達総額 "&amp;TEXT(VLOOKUP(A64,#REF!,18,FALSE),"#,##0円")&amp;CHAR(10)&amp;VLOOKUP(A64,#REF!,34,FALSE),VLOOKUP(A64,#REF!,34,FALSE))))))))</f>
        <v/>
      </c>
    </row>
    <row r="65" spans="1:14" s="12" customFormat="1" ht="69.900000000000006" customHeight="1" x14ac:dyDescent="0.2">
      <c r="A65" s="13"/>
      <c r="B65" s="14" t="str">
        <f>IF(A65="","",VLOOKUP(A65,#REF!,7,FALSE))</f>
        <v/>
      </c>
      <c r="C65" s="1" t="str">
        <f>IF(A65="","",VLOOKUP(A65,#REF!,8,FALSE))</f>
        <v/>
      </c>
      <c r="D65" s="15" t="str">
        <f>IF(A65="","",VLOOKUP(A65,#REF!,11,FALSE))</f>
        <v/>
      </c>
      <c r="E65" s="14" t="str">
        <f>IF(A65="","",VLOOKUP(A65,#REF!,12,FALSE))</f>
        <v/>
      </c>
      <c r="F65" s="16" t="str">
        <f>IF(A65="","",VLOOKUP(A65,#REF!,13,FALSE))</f>
        <v/>
      </c>
      <c r="G65" s="17" t="str">
        <f>IF(A65="","",IF(VLOOKUP(A65,#REF!,16,FALSE)="②一般競争入札（総合評価方式）","一般競争入札"&amp;CHAR(10)&amp;"（総合評価方式）","一般競争入札"))</f>
        <v/>
      </c>
      <c r="H65" s="18" t="str">
        <f>IF(A65="","",IF(VLOOKUP(A65,#REF!,18,FALSE)="他官署で調達手続きを実施のため","他官署で調達手続きを実施のため",IF(VLOOKUP(A65,#REF!,25,FALSE)="②同種の他の契約の予定価格を類推されるおそれがあるため公表しない","同種の他の契約の予定価格を類推されるおそれがあるため公表しない",IF(VLOOKUP(A65,#REF!,25,FALSE)="－","－",IF(VLOOKUP(A65,#REF!,9,FALSE)&lt;&gt;"",TEXT(VLOOKUP(A65,#REF!,18,FALSE),"#,##0円")&amp;CHAR(10)&amp;"(A)",VLOOKUP(A65,#REF!,18,FALSE))))))</f>
        <v/>
      </c>
      <c r="I65" s="18" t="str">
        <f>IF(A65="","",VLOOKUP(A65,#REF!,19,FALSE))</f>
        <v/>
      </c>
      <c r="J65" s="19" t="str">
        <f>IF(A65="","",IF(VLOOKUP(A65,#REF!,18,FALSE)="他官署で調達手続きを実施のため","－",IF(VLOOKUP(A65,#REF!,25,FALSE)="②同種の他の契約の予定価格を類推されるおそれがあるため公表しない","－",IF(VLOOKUP(A65,#REF!,25,FALSE)="－","－",IF(VLOOKUP(A65,#REF!,9,FALSE)&lt;&gt;"",TEXT(VLOOKUP(A65,#REF!,21,FALSE),"#.0%")&amp;CHAR(10)&amp;"(B/A×100)",VLOOKUP(A65,#REF!,21,FALSE))))))</f>
        <v/>
      </c>
      <c r="K65" s="20" t="str">
        <f>IF(A65="","",IF(VLOOKUP(A65,#REF!,14,FALSE)="①公益社団法人","公社",IF(VLOOKUP(A65,#REF!,14,FALSE)="②公益財団法人","公財","")))</f>
        <v/>
      </c>
      <c r="L65" s="20" t="str">
        <f>IF(A65="","",VLOOKUP(A65,#REF!,15,FALSE))</f>
        <v/>
      </c>
      <c r="M65" s="21" t="str">
        <f>IF(A65="","",IF(VLOOKUP(A65,#REF!,15,FALSE)="国所管",VLOOKUP(A65,#REF!,26,FALSE),""))</f>
        <v/>
      </c>
      <c r="N65" s="22" t="str">
        <f>IF(A65="","",IF(AND(P65="○",O65="分担契約/単価契約"),"単価契約"&amp;CHAR(10)&amp;"予定調達総額 "&amp;TEXT(VLOOKUP(A65,#REF!,18,FALSE),"#,##0円")&amp;"(B)"&amp;CHAR(10)&amp;"分担契約"&amp;CHAR(10)&amp;VLOOKUP(A65,#REF!,34,FALSE),IF(AND(P65="○",O65="分担契約"),"分担契約"&amp;CHAR(10)&amp;"契約総額 "&amp;TEXT(VLOOKUP(A65,#REF!,18,FALSE),"#,##0円")&amp;"(B)"&amp;CHAR(10)&amp;VLOOKUP(A65,#REF!,34,FALSE),(IF(O65="分担契約/単価契約","単価契約"&amp;CHAR(10)&amp;"予定調達総額 "&amp;TEXT(VLOOKUP(A65,#REF!,18,FALSE),"#,##0円")&amp;CHAR(10)&amp;"分担契約"&amp;CHAR(10)&amp;VLOOKUP(A65,#REF!,34,FALSE),IF(O65="分担契約","分担契約"&amp;CHAR(10)&amp;"契約総額 "&amp;TEXT(VLOOKUP(A65,#REF!,18,FALSE),"#,##0円")&amp;CHAR(10)&amp;VLOOKUP(A65,#REF!,34,FALSE),IF(O65="単価契約","単価契約"&amp;CHAR(10)&amp;"予定調達総額 "&amp;TEXT(VLOOKUP(A65,#REF!,18,FALSE),"#,##0円")&amp;CHAR(10)&amp;VLOOKUP(A65,#REF!,34,FALSE),VLOOKUP(A65,#REF!,34,FALSE))))))))</f>
        <v/>
      </c>
    </row>
    <row r="66" spans="1:14" s="12" customFormat="1" ht="69.900000000000006" customHeight="1" x14ac:dyDescent="0.2">
      <c r="A66" s="13"/>
      <c r="B66" s="14" t="str">
        <f>IF(A66="","",VLOOKUP(A66,#REF!,7,FALSE))</f>
        <v/>
      </c>
      <c r="C66" s="1" t="str">
        <f>IF(A66="","",VLOOKUP(A66,#REF!,8,FALSE))</f>
        <v/>
      </c>
      <c r="D66" s="15" t="str">
        <f>IF(A66="","",VLOOKUP(A66,#REF!,11,FALSE))</f>
        <v/>
      </c>
      <c r="E66" s="14" t="str">
        <f>IF(A66="","",VLOOKUP(A66,#REF!,12,FALSE))</f>
        <v/>
      </c>
      <c r="F66" s="16" t="str">
        <f>IF(A66="","",VLOOKUP(A66,#REF!,13,FALSE))</f>
        <v/>
      </c>
      <c r="G66" s="17" t="str">
        <f>IF(A66="","",IF(VLOOKUP(A66,#REF!,16,FALSE)="②一般競争入札（総合評価方式）","一般競争入札"&amp;CHAR(10)&amp;"（総合評価方式）","一般競争入札"))</f>
        <v/>
      </c>
      <c r="H66" s="18" t="str">
        <f>IF(A66="","",IF(VLOOKUP(A66,#REF!,18,FALSE)="他官署で調達手続きを実施のため","他官署で調達手続きを実施のため",IF(VLOOKUP(A66,#REF!,25,FALSE)="②同種の他の契約の予定価格を類推されるおそれがあるため公表しない","同種の他の契約の予定価格を類推されるおそれがあるため公表しない",IF(VLOOKUP(A66,#REF!,25,FALSE)="－","－",IF(VLOOKUP(A66,#REF!,9,FALSE)&lt;&gt;"",TEXT(VLOOKUP(A66,#REF!,18,FALSE),"#,##0円")&amp;CHAR(10)&amp;"(A)",VLOOKUP(A66,#REF!,18,FALSE))))))</f>
        <v/>
      </c>
      <c r="I66" s="18" t="str">
        <f>IF(A66="","",VLOOKUP(A66,#REF!,19,FALSE))</f>
        <v/>
      </c>
      <c r="J66" s="19" t="str">
        <f>IF(A66="","",IF(VLOOKUP(A66,#REF!,18,FALSE)="他官署で調達手続きを実施のため","－",IF(VLOOKUP(A66,#REF!,25,FALSE)="②同種の他の契約の予定価格を類推されるおそれがあるため公表しない","－",IF(VLOOKUP(A66,#REF!,25,FALSE)="－","－",IF(VLOOKUP(A66,#REF!,9,FALSE)&lt;&gt;"",TEXT(VLOOKUP(A66,#REF!,21,FALSE),"#.0%")&amp;CHAR(10)&amp;"(B/A×100)",VLOOKUP(A66,#REF!,21,FALSE))))))</f>
        <v/>
      </c>
      <c r="K66" s="20" t="str">
        <f>IF(A66="","",IF(VLOOKUP(A66,#REF!,14,FALSE)="①公益社団法人","公社",IF(VLOOKUP(A66,#REF!,14,FALSE)="②公益財団法人","公財","")))</f>
        <v/>
      </c>
      <c r="L66" s="20" t="str">
        <f>IF(A66="","",VLOOKUP(A66,#REF!,15,FALSE))</f>
        <v/>
      </c>
      <c r="M66" s="21" t="str">
        <f>IF(A66="","",IF(VLOOKUP(A66,#REF!,15,FALSE)="国所管",VLOOKUP(A66,#REF!,26,FALSE),""))</f>
        <v/>
      </c>
      <c r="N66" s="22" t="str">
        <f>IF(A66="","",IF(AND(P66="○",O66="分担契約/単価契約"),"単価契約"&amp;CHAR(10)&amp;"予定調達総額 "&amp;TEXT(VLOOKUP(A66,#REF!,18,FALSE),"#,##0円")&amp;"(B)"&amp;CHAR(10)&amp;"分担契約"&amp;CHAR(10)&amp;VLOOKUP(A66,#REF!,34,FALSE),IF(AND(P66="○",O66="分担契約"),"分担契約"&amp;CHAR(10)&amp;"契約総額 "&amp;TEXT(VLOOKUP(A66,#REF!,18,FALSE),"#,##0円")&amp;"(B)"&amp;CHAR(10)&amp;VLOOKUP(A66,#REF!,34,FALSE),(IF(O66="分担契約/単価契約","単価契約"&amp;CHAR(10)&amp;"予定調達総額 "&amp;TEXT(VLOOKUP(A66,#REF!,18,FALSE),"#,##0円")&amp;CHAR(10)&amp;"分担契約"&amp;CHAR(10)&amp;VLOOKUP(A66,#REF!,34,FALSE),IF(O66="分担契約","分担契約"&amp;CHAR(10)&amp;"契約総額 "&amp;TEXT(VLOOKUP(A66,#REF!,18,FALSE),"#,##0円")&amp;CHAR(10)&amp;VLOOKUP(A66,#REF!,34,FALSE),IF(O66="単価契約","単価契約"&amp;CHAR(10)&amp;"予定調達総額 "&amp;TEXT(VLOOKUP(A66,#REF!,18,FALSE),"#,##0円")&amp;CHAR(10)&amp;VLOOKUP(A66,#REF!,34,FALSE),VLOOKUP(A66,#REF!,34,FALSE))))))))</f>
        <v/>
      </c>
    </row>
    <row r="67" spans="1:14" s="12" customFormat="1" ht="69.900000000000006" customHeight="1" x14ac:dyDescent="0.2">
      <c r="A67" s="13"/>
      <c r="B67" s="14" t="str">
        <f>IF(A67="","",VLOOKUP(A67,#REF!,7,FALSE))</f>
        <v/>
      </c>
      <c r="C67" s="1" t="str">
        <f>IF(A67="","",VLOOKUP(A67,#REF!,8,FALSE))</f>
        <v/>
      </c>
      <c r="D67" s="15" t="str">
        <f>IF(A67="","",VLOOKUP(A67,#REF!,11,FALSE))</f>
        <v/>
      </c>
      <c r="E67" s="14" t="str">
        <f>IF(A67="","",VLOOKUP(A67,#REF!,12,FALSE))</f>
        <v/>
      </c>
      <c r="F67" s="16" t="str">
        <f>IF(A67="","",VLOOKUP(A67,#REF!,13,FALSE))</f>
        <v/>
      </c>
      <c r="G67" s="17" t="str">
        <f>IF(A67="","",IF(VLOOKUP(A67,#REF!,16,FALSE)="②一般競争入札（総合評価方式）","一般競争入札"&amp;CHAR(10)&amp;"（総合評価方式）","一般競争入札"))</f>
        <v/>
      </c>
      <c r="H67" s="18" t="str">
        <f>IF(A67="","",IF(VLOOKUP(A67,#REF!,18,FALSE)="他官署で調達手続きを実施のため","他官署で調達手続きを実施のため",IF(VLOOKUP(A67,#REF!,25,FALSE)="②同種の他の契約の予定価格を類推されるおそれがあるため公表しない","同種の他の契約の予定価格を類推されるおそれがあるため公表しない",IF(VLOOKUP(A67,#REF!,25,FALSE)="－","－",IF(VLOOKUP(A67,#REF!,9,FALSE)&lt;&gt;"",TEXT(VLOOKUP(A67,#REF!,18,FALSE),"#,##0円")&amp;CHAR(10)&amp;"(A)",VLOOKUP(A67,#REF!,18,FALSE))))))</f>
        <v/>
      </c>
      <c r="I67" s="18" t="str">
        <f>IF(A67="","",VLOOKUP(A67,#REF!,19,FALSE))</f>
        <v/>
      </c>
      <c r="J67" s="19" t="str">
        <f>IF(A67="","",IF(VLOOKUP(A67,#REF!,18,FALSE)="他官署で調達手続きを実施のため","－",IF(VLOOKUP(A67,#REF!,25,FALSE)="②同種の他の契約の予定価格を類推されるおそれがあるため公表しない","－",IF(VLOOKUP(A67,#REF!,25,FALSE)="－","－",IF(VLOOKUP(A67,#REF!,9,FALSE)&lt;&gt;"",TEXT(VLOOKUP(A67,#REF!,21,FALSE),"#.0%")&amp;CHAR(10)&amp;"(B/A×100)",VLOOKUP(A67,#REF!,21,FALSE))))))</f>
        <v/>
      </c>
      <c r="K67" s="20" t="str">
        <f>IF(A67="","",IF(VLOOKUP(A67,#REF!,14,FALSE)="①公益社団法人","公社",IF(VLOOKUP(A67,#REF!,14,FALSE)="②公益財団法人","公財","")))</f>
        <v/>
      </c>
      <c r="L67" s="20" t="str">
        <f>IF(A67="","",VLOOKUP(A67,#REF!,15,FALSE))</f>
        <v/>
      </c>
      <c r="M67" s="21" t="str">
        <f>IF(A67="","",IF(VLOOKUP(A67,#REF!,15,FALSE)="国所管",VLOOKUP(A67,#REF!,26,FALSE),""))</f>
        <v/>
      </c>
      <c r="N67" s="22" t="str">
        <f>IF(A67="","",IF(AND(P67="○",O67="分担契約/単価契約"),"単価契約"&amp;CHAR(10)&amp;"予定調達総額 "&amp;TEXT(VLOOKUP(A67,#REF!,18,FALSE),"#,##0円")&amp;"(B)"&amp;CHAR(10)&amp;"分担契約"&amp;CHAR(10)&amp;VLOOKUP(A67,#REF!,34,FALSE),IF(AND(P67="○",O67="分担契約"),"分担契約"&amp;CHAR(10)&amp;"契約総額 "&amp;TEXT(VLOOKUP(A67,#REF!,18,FALSE),"#,##0円")&amp;"(B)"&amp;CHAR(10)&amp;VLOOKUP(A67,#REF!,34,FALSE),(IF(O67="分担契約/単価契約","単価契約"&amp;CHAR(10)&amp;"予定調達総額 "&amp;TEXT(VLOOKUP(A67,#REF!,18,FALSE),"#,##0円")&amp;CHAR(10)&amp;"分担契約"&amp;CHAR(10)&amp;VLOOKUP(A67,#REF!,34,FALSE),IF(O67="分担契約","分担契約"&amp;CHAR(10)&amp;"契約総額 "&amp;TEXT(VLOOKUP(A67,#REF!,18,FALSE),"#,##0円")&amp;CHAR(10)&amp;VLOOKUP(A67,#REF!,34,FALSE),IF(O67="単価契約","単価契約"&amp;CHAR(10)&amp;"予定調達総額 "&amp;TEXT(VLOOKUP(A67,#REF!,18,FALSE),"#,##0円")&amp;CHAR(10)&amp;VLOOKUP(A67,#REF!,34,FALSE),VLOOKUP(A67,#REF!,34,FALSE))))))))</f>
        <v/>
      </c>
    </row>
    <row r="68" spans="1:14" s="12" customFormat="1" ht="69.900000000000006" customHeight="1" x14ac:dyDescent="0.2">
      <c r="A68" s="13"/>
      <c r="B68" s="14" t="str">
        <f>IF(A68="","",VLOOKUP(A68,#REF!,7,FALSE))</f>
        <v/>
      </c>
      <c r="C68" s="1" t="str">
        <f>IF(A68="","",VLOOKUP(A68,#REF!,8,FALSE))</f>
        <v/>
      </c>
      <c r="D68" s="15" t="str">
        <f>IF(A68="","",VLOOKUP(A68,#REF!,11,FALSE))</f>
        <v/>
      </c>
      <c r="E68" s="14" t="str">
        <f>IF(A68="","",VLOOKUP(A68,#REF!,12,FALSE))</f>
        <v/>
      </c>
      <c r="F68" s="16" t="str">
        <f>IF(A68="","",VLOOKUP(A68,#REF!,13,FALSE))</f>
        <v/>
      </c>
      <c r="G68" s="17" t="str">
        <f>IF(A68="","",IF(VLOOKUP(A68,#REF!,16,FALSE)="②一般競争入札（総合評価方式）","一般競争入札"&amp;CHAR(10)&amp;"（総合評価方式）","一般競争入札"))</f>
        <v/>
      </c>
      <c r="H68" s="18" t="str">
        <f>IF(A68="","",IF(VLOOKUP(A68,#REF!,18,FALSE)="他官署で調達手続きを実施のため","他官署で調達手続きを実施のため",IF(VLOOKUP(A68,#REF!,25,FALSE)="②同種の他の契約の予定価格を類推されるおそれがあるため公表しない","同種の他の契約の予定価格を類推されるおそれがあるため公表しない",IF(VLOOKUP(A68,#REF!,25,FALSE)="－","－",IF(VLOOKUP(A68,#REF!,9,FALSE)&lt;&gt;"",TEXT(VLOOKUP(A68,#REF!,18,FALSE),"#,##0円")&amp;CHAR(10)&amp;"(A)",VLOOKUP(A68,#REF!,18,FALSE))))))</f>
        <v/>
      </c>
      <c r="I68" s="18" t="str">
        <f>IF(A68="","",VLOOKUP(A68,#REF!,19,FALSE))</f>
        <v/>
      </c>
      <c r="J68" s="19" t="str">
        <f>IF(A68="","",IF(VLOOKUP(A68,#REF!,18,FALSE)="他官署で調達手続きを実施のため","－",IF(VLOOKUP(A68,#REF!,25,FALSE)="②同種の他の契約の予定価格を類推されるおそれがあるため公表しない","－",IF(VLOOKUP(A68,#REF!,25,FALSE)="－","－",IF(VLOOKUP(A68,#REF!,9,FALSE)&lt;&gt;"",TEXT(VLOOKUP(A68,#REF!,21,FALSE),"#.0%")&amp;CHAR(10)&amp;"(B/A×100)",VLOOKUP(A68,#REF!,21,FALSE))))))</f>
        <v/>
      </c>
      <c r="K68" s="20" t="str">
        <f>IF(A68="","",IF(VLOOKUP(A68,#REF!,14,FALSE)="①公益社団法人","公社",IF(VLOOKUP(A68,#REF!,14,FALSE)="②公益財団法人","公財","")))</f>
        <v/>
      </c>
      <c r="L68" s="20" t="str">
        <f>IF(A68="","",VLOOKUP(A68,#REF!,15,FALSE))</f>
        <v/>
      </c>
      <c r="M68" s="21" t="str">
        <f>IF(A68="","",IF(VLOOKUP(A68,#REF!,15,FALSE)="国所管",VLOOKUP(A68,#REF!,26,FALSE),""))</f>
        <v/>
      </c>
      <c r="N68" s="22" t="str">
        <f>IF(A68="","",IF(AND(P68="○",O68="分担契約/単価契約"),"単価契約"&amp;CHAR(10)&amp;"予定調達総額 "&amp;TEXT(VLOOKUP(A68,#REF!,18,FALSE),"#,##0円")&amp;"(B)"&amp;CHAR(10)&amp;"分担契約"&amp;CHAR(10)&amp;VLOOKUP(A68,#REF!,34,FALSE),IF(AND(P68="○",O68="分担契約"),"分担契約"&amp;CHAR(10)&amp;"契約総額 "&amp;TEXT(VLOOKUP(A68,#REF!,18,FALSE),"#,##0円")&amp;"(B)"&amp;CHAR(10)&amp;VLOOKUP(A68,#REF!,34,FALSE),(IF(O68="分担契約/単価契約","単価契約"&amp;CHAR(10)&amp;"予定調達総額 "&amp;TEXT(VLOOKUP(A68,#REF!,18,FALSE),"#,##0円")&amp;CHAR(10)&amp;"分担契約"&amp;CHAR(10)&amp;VLOOKUP(A68,#REF!,34,FALSE),IF(O68="分担契約","分担契約"&amp;CHAR(10)&amp;"契約総額 "&amp;TEXT(VLOOKUP(A68,#REF!,18,FALSE),"#,##0円")&amp;CHAR(10)&amp;VLOOKUP(A68,#REF!,34,FALSE),IF(O68="単価契約","単価契約"&amp;CHAR(10)&amp;"予定調達総額 "&amp;TEXT(VLOOKUP(A68,#REF!,18,FALSE),"#,##0円")&amp;CHAR(10)&amp;VLOOKUP(A68,#REF!,34,FALSE),VLOOKUP(A68,#REF!,34,FALSE))))))))</f>
        <v/>
      </c>
    </row>
    <row r="69" spans="1:14" s="12" customFormat="1" ht="69.900000000000006" customHeight="1" x14ac:dyDescent="0.2">
      <c r="A69" s="13"/>
      <c r="B69" s="14" t="str">
        <f>IF(A69="","",VLOOKUP(A69,#REF!,7,FALSE))</f>
        <v/>
      </c>
      <c r="C69" s="1" t="str">
        <f>IF(A69="","",VLOOKUP(A69,#REF!,8,FALSE))</f>
        <v/>
      </c>
      <c r="D69" s="15" t="str">
        <f>IF(A69="","",VLOOKUP(A69,#REF!,11,FALSE))</f>
        <v/>
      </c>
      <c r="E69" s="14" t="str">
        <f>IF(A69="","",VLOOKUP(A69,#REF!,12,FALSE))</f>
        <v/>
      </c>
      <c r="F69" s="16" t="str">
        <f>IF(A69="","",VLOOKUP(A69,#REF!,13,FALSE))</f>
        <v/>
      </c>
      <c r="G69" s="17" t="str">
        <f>IF(A69="","",IF(VLOOKUP(A69,#REF!,16,FALSE)="②一般競争入札（総合評価方式）","一般競争入札"&amp;CHAR(10)&amp;"（総合評価方式）","一般競争入札"))</f>
        <v/>
      </c>
      <c r="H69" s="18" t="str">
        <f>IF(A69="","",IF(VLOOKUP(A69,#REF!,18,FALSE)="他官署で調達手続きを実施のため","他官署で調達手続きを実施のため",IF(VLOOKUP(A69,#REF!,25,FALSE)="②同種の他の契約の予定価格を類推されるおそれがあるため公表しない","同種の他の契約の予定価格を類推されるおそれがあるため公表しない",IF(VLOOKUP(A69,#REF!,25,FALSE)="－","－",IF(VLOOKUP(A69,#REF!,9,FALSE)&lt;&gt;"",TEXT(VLOOKUP(A69,#REF!,18,FALSE),"#,##0円")&amp;CHAR(10)&amp;"(A)",VLOOKUP(A69,#REF!,18,FALSE))))))</f>
        <v/>
      </c>
      <c r="I69" s="18" t="str">
        <f>IF(A69="","",VLOOKUP(A69,#REF!,19,FALSE))</f>
        <v/>
      </c>
      <c r="J69" s="19" t="str">
        <f>IF(A69="","",IF(VLOOKUP(A69,#REF!,18,FALSE)="他官署で調達手続きを実施のため","－",IF(VLOOKUP(A69,#REF!,25,FALSE)="②同種の他の契約の予定価格を類推されるおそれがあるため公表しない","－",IF(VLOOKUP(A69,#REF!,25,FALSE)="－","－",IF(VLOOKUP(A69,#REF!,9,FALSE)&lt;&gt;"",TEXT(VLOOKUP(A69,#REF!,21,FALSE),"#.0%")&amp;CHAR(10)&amp;"(B/A×100)",VLOOKUP(A69,#REF!,21,FALSE))))))</f>
        <v/>
      </c>
      <c r="K69" s="20" t="str">
        <f>IF(A69="","",IF(VLOOKUP(A69,#REF!,14,FALSE)="①公益社団法人","公社",IF(VLOOKUP(A69,#REF!,14,FALSE)="②公益財団法人","公財","")))</f>
        <v/>
      </c>
      <c r="L69" s="20" t="str">
        <f>IF(A69="","",VLOOKUP(A69,#REF!,15,FALSE))</f>
        <v/>
      </c>
      <c r="M69" s="21" t="str">
        <f>IF(A69="","",IF(VLOOKUP(A69,#REF!,15,FALSE)="国所管",VLOOKUP(A69,#REF!,26,FALSE),""))</f>
        <v/>
      </c>
      <c r="N69" s="22" t="str">
        <f>IF(A69="","",IF(AND(P69="○",O69="分担契約/単価契約"),"単価契約"&amp;CHAR(10)&amp;"予定調達総額 "&amp;TEXT(VLOOKUP(A69,#REF!,18,FALSE),"#,##0円")&amp;"(B)"&amp;CHAR(10)&amp;"分担契約"&amp;CHAR(10)&amp;VLOOKUP(A69,#REF!,34,FALSE),IF(AND(P69="○",O69="分担契約"),"分担契約"&amp;CHAR(10)&amp;"契約総額 "&amp;TEXT(VLOOKUP(A69,#REF!,18,FALSE),"#,##0円")&amp;"(B)"&amp;CHAR(10)&amp;VLOOKUP(A69,#REF!,34,FALSE),(IF(O69="分担契約/単価契約","単価契約"&amp;CHAR(10)&amp;"予定調達総額 "&amp;TEXT(VLOOKUP(A69,#REF!,18,FALSE),"#,##0円")&amp;CHAR(10)&amp;"分担契約"&amp;CHAR(10)&amp;VLOOKUP(A69,#REF!,34,FALSE),IF(O69="分担契約","分担契約"&amp;CHAR(10)&amp;"契約総額 "&amp;TEXT(VLOOKUP(A69,#REF!,18,FALSE),"#,##0円")&amp;CHAR(10)&amp;VLOOKUP(A69,#REF!,34,FALSE),IF(O69="単価契約","単価契約"&amp;CHAR(10)&amp;"予定調達総額 "&amp;TEXT(VLOOKUP(A69,#REF!,18,FALSE),"#,##0円")&amp;CHAR(10)&amp;VLOOKUP(A69,#REF!,34,FALSE),VLOOKUP(A69,#REF!,34,FALSE))))))))</f>
        <v/>
      </c>
    </row>
    <row r="70" spans="1:14" s="12" customFormat="1" ht="69.900000000000006" customHeight="1" x14ac:dyDescent="0.2">
      <c r="A70" s="13"/>
      <c r="B70" s="14" t="str">
        <f>IF(A70="","",VLOOKUP(A70,#REF!,7,FALSE))</f>
        <v/>
      </c>
      <c r="C70" s="1" t="str">
        <f>IF(A70="","",VLOOKUP(A70,#REF!,8,FALSE))</f>
        <v/>
      </c>
      <c r="D70" s="15" t="str">
        <f>IF(A70="","",VLOOKUP(A70,#REF!,11,FALSE))</f>
        <v/>
      </c>
      <c r="E70" s="14" t="str">
        <f>IF(A70="","",VLOOKUP(A70,#REF!,12,FALSE))</f>
        <v/>
      </c>
      <c r="F70" s="16" t="str">
        <f>IF(A70="","",VLOOKUP(A70,#REF!,13,FALSE))</f>
        <v/>
      </c>
      <c r="G70" s="17" t="str">
        <f>IF(A70="","",IF(VLOOKUP(A70,#REF!,16,FALSE)="②一般競争入札（総合評価方式）","一般競争入札"&amp;CHAR(10)&amp;"（総合評価方式）","一般競争入札"))</f>
        <v/>
      </c>
      <c r="H70" s="18" t="str">
        <f>IF(A70="","",IF(VLOOKUP(A70,#REF!,18,FALSE)="他官署で調達手続きを実施のため","他官署で調達手続きを実施のため",IF(VLOOKUP(A70,#REF!,25,FALSE)="②同種の他の契約の予定価格を類推されるおそれがあるため公表しない","同種の他の契約の予定価格を類推されるおそれがあるため公表しない",IF(VLOOKUP(A70,#REF!,25,FALSE)="－","－",IF(VLOOKUP(A70,#REF!,9,FALSE)&lt;&gt;"",TEXT(VLOOKUP(A70,#REF!,18,FALSE),"#,##0円")&amp;CHAR(10)&amp;"(A)",VLOOKUP(A70,#REF!,18,FALSE))))))</f>
        <v/>
      </c>
      <c r="I70" s="18" t="str">
        <f>IF(A70="","",VLOOKUP(A70,#REF!,19,FALSE))</f>
        <v/>
      </c>
      <c r="J70" s="19" t="str">
        <f>IF(A70="","",IF(VLOOKUP(A70,#REF!,18,FALSE)="他官署で調達手続きを実施のため","－",IF(VLOOKUP(A70,#REF!,25,FALSE)="②同種の他の契約の予定価格を類推されるおそれがあるため公表しない","－",IF(VLOOKUP(A70,#REF!,25,FALSE)="－","－",IF(VLOOKUP(A70,#REF!,9,FALSE)&lt;&gt;"",TEXT(VLOOKUP(A70,#REF!,21,FALSE),"#.0%")&amp;CHAR(10)&amp;"(B/A×100)",VLOOKUP(A70,#REF!,21,FALSE))))))</f>
        <v/>
      </c>
      <c r="K70" s="20" t="str">
        <f>IF(A70="","",IF(VLOOKUP(A70,#REF!,14,FALSE)="①公益社団法人","公社",IF(VLOOKUP(A70,#REF!,14,FALSE)="②公益財団法人","公財","")))</f>
        <v/>
      </c>
      <c r="L70" s="20" t="str">
        <f>IF(A70="","",VLOOKUP(A70,#REF!,15,FALSE))</f>
        <v/>
      </c>
      <c r="M70" s="21" t="str">
        <f>IF(A70="","",IF(VLOOKUP(A70,#REF!,15,FALSE)="国所管",VLOOKUP(A70,#REF!,26,FALSE),""))</f>
        <v/>
      </c>
      <c r="N70" s="22" t="str">
        <f>IF(A70="","",IF(AND(P70="○",O70="分担契約/単価契約"),"単価契約"&amp;CHAR(10)&amp;"予定調達総額 "&amp;TEXT(VLOOKUP(A70,#REF!,18,FALSE),"#,##0円")&amp;"(B)"&amp;CHAR(10)&amp;"分担契約"&amp;CHAR(10)&amp;VLOOKUP(A70,#REF!,34,FALSE),IF(AND(P70="○",O70="分担契約"),"分担契約"&amp;CHAR(10)&amp;"契約総額 "&amp;TEXT(VLOOKUP(A70,#REF!,18,FALSE),"#,##0円")&amp;"(B)"&amp;CHAR(10)&amp;VLOOKUP(A70,#REF!,34,FALSE),(IF(O70="分担契約/単価契約","単価契約"&amp;CHAR(10)&amp;"予定調達総額 "&amp;TEXT(VLOOKUP(A70,#REF!,18,FALSE),"#,##0円")&amp;CHAR(10)&amp;"分担契約"&amp;CHAR(10)&amp;VLOOKUP(A70,#REF!,34,FALSE),IF(O70="分担契約","分担契約"&amp;CHAR(10)&amp;"契約総額 "&amp;TEXT(VLOOKUP(A70,#REF!,18,FALSE),"#,##0円")&amp;CHAR(10)&amp;VLOOKUP(A70,#REF!,34,FALSE),IF(O70="単価契約","単価契約"&amp;CHAR(10)&amp;"予定調達総額 "&amp;TEXT(VLOOKUP(A70,#REF!,18,FALSE),"#,##0円")&amp;CHAR(10)&amp;VLOOKUP(A70,#REF!,34,FALSE),VLOOKUP(A70,#REF!,34,FALSE))))))))</f>
        <v/>
      </c>
    </row>
    <row r="71" spans="1:14" s="12" customFormat="1" ht="69.900000000000006" customHeight="1" x14ac:dyDescent="0.2">
      <c r="A71" s="13"/>
      <c r="B71" s="14" t="str">
        <f>IF(A71="","",VLOOKUP(A71,#REF!,7,FALSE))</f>
        <v/>
      </c>
      <c r="C71" s="1" t="str">
        <f>IF(A71="","",VLOOKUP(A71,#REF!,8,FALSE))</f>
        <v/>
      </c>
      <c r="D71" s="15" t="str">
        <f>IF(A71="","",VLOOKUP(A71,#REF!,11,FALSE))</f>
        <v/>
      </c>
      <c r="E71" s="14" t="str">
        <f>IF(A71="","",VLOOKUP(A71,#REF!,12,FALSE))</f>
        <v/>
      </c>
      <c r="F71" s="16" t="str">
        <f>IF(A71="","",VLOOKUP(A71,#REF!,13,FALSE))</f>
        <v/>
      </c>
      <c r="G71" s="17" t="str">
        <f>IF(A71="","",IF(VLOOKUP(A71,#REF!,16,FALSE)="②一般競争入札（総合評価方式）","一般競争入札"&amp;CHAR(10)&amp;"（総合評価方式）","一般競争入札"))</f>
        <v/>
      </c>
      <c r="H71" s="18" t="str">
        <f>IF(A71="","",IF(VLOOKUP(A71,#REF!,18,FALSE)="他官署で調達手続きを実施のため","他官署で調達手続きを実施のため",IF(VLOOKUP(A71,#REF!,25,FALSE)="②同種の他の契約の予定価格を類推されるおそれがあるため公表しない","同種の他の契約の予定価格を類推されるおそれがあるため公表しない",IF(VLOOKUP(A71,#REF!,25,FALSE)="－","－",IF(VLOOKUP(A71,#REF!,9,FALSE)&lt;&gt;"",TEXT(VLOOKUP(A71,#REF!,18,FALSE),"#,##0円")&amp;CHAR(10)&amp;"(A)",VLOOKUP(A71,#REF!,18,FALSE))))))</f>
        <v/>
      </c>
      <c r="I71" s="18" t="str">
        <f>IF(A71="","",VLOOKUP(A71,#REF!,19,FALSE))</f>
        <v/>
      </c>
      <c r="J71" s="19" t="str">
        <f>IF(A71="","",IF(VLOOKUP(A71,#REF!,18,FALSE)="他官署で調達手続きを実施のため","－",IF(VLOOKUP(A71,#REF!,25,FALSE)="②同種の他の契約の予定価格を類推されるおそれがあるため公表しない","－",IF(VLOOKUP(A71,#REF!,25,FALSE)="－","－",IF(VLOOKUP(A71,#REF!,9,FALSE)&lt;&gt;"",TEXT(VLOOKUP(A71,#REF!,21,FALSE),"#.0%")&amp;CHAR(10)&amp;"(B/A×100)",VLOOKUP(A71,#REF!,21,FALSE))))))</f>
        <v/>
      </c>
      <c r="K71" s="20" t="str">
        <f>IF(A71="","",IF(VLOOKUP(A71,#REF!,14,FALSE)="①公益社団法人","公社",IF(VLOOKUP(A71,#REF!,14,FALSE)="②公益財団法人","公財","")))</f>
        <v/>
      </c>
      <c r="L71" s="20" t="str">
        <f>IF(A71="","",VLOOKUP(A71,#REF!,15,FALSE))</f>
        <v/>
      </c>
      <c r="M71" s="21" t="str">
        <f>IF(A71="","",IF(VLOOKUP(A71,#REF!,15,FALSE)="国所管",VLOOKUP(A71,#REF!,26,FALSE),""))</f>
        <v/>
      </c>
      <c r="N71" s="22" t="str">
        <f>IF(A71="","",IF(AND(P71="○",O71="分担契約/単価契約"),"単価契約"&amp;CHAR(10)&amp;"予定調達総額 "&amp;TEXT(VLOOKUP(A71,#REF!,18,FALSE),"#,##0円")&amp;"(B)"&amp;CHAR(10)&amp;"分担契約"&amp;CHAR(10)&amp;VLOOKUP(A71,#REF!,34,FALSE),IF(AND(P71="○",O71="分担契約"),"分担契約"&amp;CHAR(10)&amp;"契約総額 "&amp;TEXT(VLOOKUP(A71,#REF!,18,FALSE),"#,##0円")&amp;"(B)"&amp;CHAR(10)&amp;VLOOKUP(A71,#REF!,34,FALSE),(IF(O71="分担契約/単価契約","単価契約"&amp;CHAR(10)&amp;"予定調達総額 "&amp;TEXT(VLOOKUP(A71,#REF!,18,FALSE),"#,##0円")&amp;CHAR(10)&amp;"分担契約"&amp;CHAR(10)&amp;VLOOKUP(A71,#REF!,34,FALSE),IF(O71="分担契約","分担契約"&amp;CHAR(10)&amp;"契約総額 "&amp;TEXT(VLOOKUP(A71,#REF!,18,FALSE),"#,##0円")&amp;CHAR(10)&amp;VLOOKUP(A71,#REF!,34,FALSE),IF(O71="単価契約","単価契約"&amp;CHAR(10)&amp;"予定調達総額 "&amp;TEXT(VLOOKUP(A71,#REF!,18,FALSE),"#,##0円")&amp;CHAR(10)&amp;VLOOKUP(A71,#REF!,34,FALSE),VLOOKUP(A71,#REF!,34,FALSE))))))))</f>
        <v/>
      </c>
    </row>
    <row r="72" spans="1:14" s="12" customFormat="1" ht="69.900000000000006" customHeight="1" x14ac:dyDescent="0.2">
      <c r="A72" s="13"/>
      <c r="B72" s="14" t="str">
        <f>IF(A72="","",VLOOKUP(A72,#REF!,7,FALSE))</f>
        <v/>
      </c>
      <c r="C72" s="1" t="str">
        <f>IF(A72="","",VLOOKUP(A72,#REF!,8,FALSE))</f>
        <v/>
      </c>
      <c r="D72" s="15" t="str">
        <f>IF(A72="","",VLOOKUP(A72,#REF!,11,FALSE))</f>
        <v/>
      </c>
      <c r="E72" s="14" t="str">
        <f>IF(A72="","",VLOOKUP(A72,#REF!,12,FALSE))</f>
        <v/>
      </c>
      <c r="F72" s="16" t="str">
        <f>IF(A72="","",VLOOKUP(A72,#REF!,13,FALSE))</f>
        <v/>
      </c>
      <c r="G72" s="17" t="str">
        <f>IF(A72="","",IF(VLOOKUP(A72,#REF!,16,FALSE)="②一般競争入札（総合評価方式）","一般競争入札"&amp;CHAR(10)&amp;"（総合評価方式）","一般競争入札"))</f>
        <v/>
      </c>
      <c r="H72" s="18" t="str">
        <f>IF(A72="","",IF(VLOOKUP(A72,#REF!,18,FALSE)="他官署で調達手続きを実施のため","他官署で調達手続きを実施のため",IF(VLOOKUP(A72,#REF!,25,FALSE)="②同種の他の契約の予定価格を類推されるおそれがあるため公表しない","同種の他の契約の予定価格を類推されるおそれがあるため公表しない",IF(VLOOKUP(A72,#REF!,25,FALSE)="－","－",IF(VLOOKUP(A72,#REF!,9,FALSE)&lt;&gt;"",TEXT(VLOOKUP(A72,#REF!,18,FALSE),"#,##0円")&amp;CHAR(10)&amp;"(A)",VLOOKUP(A72,#REF!,18,FALSE))))))</f>
        <v/>
      </c>
      <c r="I72" s="18" t="str">
        <f>IF(A72="","",VLOOKUP(A72,#REF!,19,FALSE))</f>
        <v/>
      </c>
      <c r="J72" s="19" t="str">
        <f>IF(A72="","",IF(VLOOKUP(A72,#REF!,18,FALSE)="他官署で調達手続きを実施のため","－",IF(VLOOKUP(A72,#REF!,25,FALSE)="②同種の他の契約の予定価格を類推されるおそれがあるため公表しない","－",IF(VLOOKUP(A72,#REF!,25,FALSE)="－","－",IF(VLOOKUP(A72,#REF!,9,FALSE)&lt;&gt;"",TEXT(VLOOKUP(A72,#REF!,21,FALSE),"#.0%")&amp;CHAR(10)&amp;"(B/A×100)",VLOOKUP(A72,#REF!,21,FALSE))))))</f>
        <v/>
      </c>
      <c r="K72" s="20" t="str">
        <f>IF(A72="","",IF(VLOOKUP(A72,#REF!,14,FALSE)="①公益社団法人","公社",IF(VLOOKUP(A72,#REF!,14,FALSE)="②公益財団法人","公財","")))</f>
        <v/>
      </c>
      <c r="L72" s="20" t="str">
        <f>IF(A72="","",VLOOKUP(A72,#REF!,15,FALSE))</f>
        <v/>
      </c>
      <c r="M72" s="21" t="str">
        <f>IF(A72="","",IF(VLOOKUP(A72,#REF!,15,FALSE)="国所管",VLOOKUP(A72,#REF!,26,FALSE),""))</f>
        <v/>
      </c>
      <c r="N72" s="22" t="str">
        <f>IF(A72="","",IF(AND(P72="○",O72="分担契約/単価契約"),"単価契約"&amp;CHAR(10)&amp;"予定調達総額 "&amp;TEXT(VLOOKUP(A72,#REF!,18,FALSE),"#,##0円")&amp;"(B)"&amp;CHAR(10)&amp;"分担契約"&amp;CHAR(10)&amp;VLOOKUP(A72,#REF!,34,FALSE),IF(AND(P72="○",O72="分担契約"),"分担契約"&amp;CHAR(10)&amp;"契約総額 "&amp;TEXT(VLOOKUP(A72,#REF!,18,FALSE),"#,##0円")&amp;"(B)"&amp;CHAR(10)&amp;VLOOKUP(A72,#REF!,34,FALSE),(IF(O72="分担契約/単価契約","単価契約"&amp;CHAR(10)&amp;"予定調達総額 "&amp;TEXT(VLOOKUP(A72,#REF!,18,FALSE),"#,##0円")&amp;CHAR(10)&amp;"分担契約"&amp;CHAR(10)&amp;VLOOKUP(A72,#REF!,34,FALSE),IF(O72="分担契約","分担契約"&amp;CHAR(10)&amp;"契約総額 "&amp;TEXT(VLOOKUP(A72,#REF!,18,FALSE),"#,##0円")&amp;CHAR(10)&amp;VLOOKUP(A72,#REF!,34,FALSE),IF(O72="単価契約","単価契約"&amp;CHAR(10)&amp;"予定調達総額 "&amp;TEXT(VLOOKUP(A72,#REF!,18,FALSE),"#,##0円")&amp;CHAR(10)&amp;VLOOKUP(A72,#REF!,34,FALSE),VLOOKUP(A72,#REF!,34,FALSE))))))))</f>
        <v/>
      </c>
    </row>
    <row r="73" spans="1:14" s="12" customFormat="1" ht="69.900000000000006" customHeight="1" x14ac:dyDescent="0.2">
      <c r="A73" s="13"/>
      <c r="B73" s="14" t="str">
        <f>IF(A73="","",VLOOKUP(A73,#REF!,7,FALSE))</f>
        <v/>
      </c>
      <c r="C73" s="1" t="str">
        <f>IF(A73="","",VLOOKUP(A73,#REF!,8,FALSE))</f>
        <v/>
      </c>
      <c r="D73" s="15" t="str">
        <f>IF(A73="","",VLOOKUP(A73,#REF!,11,FALSE))</f>
        <v/>
      </c>
      <c r="E73" s="14" t="str">
        <f>IF(A73="","",VLOOKUP(A73,#REF!,12,FALSE))</f>
        <v/>
      </c>
      <c r="F73" s="16" t="str">
        <f>IF(A73="","",VLOOKUP(A73,#REF!,13,FALSE))</f>
        <v/>
      </c>
      <c r="G73" s="17" t="str">
        <f>IF(A73="","",IF(VLOOKUP(A73,#REF!,16,FALSE)="②一般競争入札（総合評価方式）","一般競争入札"&amp;CHAR(10)&amp;"（総合評価方式）","一般競争入札"))</f>
        <v/>
      </c>
      <c r="H73" s="18" t="str">
        <f>IF(A73="","",IF(VLOOKUP(A73,#REF!,18,FALSE)="他官署で調達手続きを実施のため","他官署で調達手続きを実施のため",IF(VLOOKUP(A73,#REF!,25,FALSE)="②同種の他の契約の予定価格を類推されるおそれがあるため公表しない","同種の他の契約の予定価格を類推されるおそれがあるため公表しない",IF(VLOOKUP(A73,#REF!,25,FALSE)="－","－",IF(VLOOKUP(A73,#REF!,9,FALSE)&lt;&gt;"",TEXT(VLOOKUP(A73,#REF!,18,FALSE),"#,##0円")&amp;CHAR(10)&amp;"(A)",VLOOKUP(A73,#REF!,18,FALSE))))))</f>
        <v/>
      </c>
      <c r="I73" s="18" t="str">
        <f>IF(A73="","",VLOOKUP(A73,#REF!,19,FALSE))</f>
        <v/>
      </c>
      <c r="J73" s="19" t="str">
        <f>IF(A73="","",IF(VLOOKUP(A73,#REF!,18,FALSE)="他官署で調達手続きを実施のため","－",IF(VLOOKUP(A73,#REF!,25,FALSE)="②同種の他の契約の予定価格を類推されるおそれがあるため公表しない","－",IF(VLOOKUP(A73,#REF!,25,FALSE)="－","－",IF(VLOOKUP(A73,#REF!,9,FALSE)&lt;&gt;"",TEXT(VLOOKUP(A73,#REF!,21,FALSE),"#.0%")&amp;CHAR(10)&amp;"(B/A×100)",VLOOKUP(A73,#REF!,21,FALSE))))))</f>
        <v/>
      </c>
      <c r="K73" s="20" t="str">
        <f>IF(A73="","",IF(VLOOKUP(A73,#REF!,14,FALSE)="①公益社団法人","公社",IF(VLOOKUP(A73,#REF!,14,FALSE)="②公益財団法人","公財","")))</f>
        <v/>
      </c>
      <c r="L73" s="20" t="str">
        <f>IF(A73="","",VLOOKUP(A73,#REF!,15,FALSE))</f>
        <v/>
      </c>
      <c r="M73" s="21" t="str">
        <f>IF(A73="","",IF(VLOOKUP(A73,#REF!,15,FALSE)="国所管",VLOOKUP(A73,#REF!,26,FALSE),""))</f>
        <v/>
      </c>
      <c r="N73" s="22" t="str">
        <f>IF(A73="","",IF(AND(P73="○",O73="分担契約/単価契約"),"単価契約"&amp;CHAR(10)&amp;"予定調達総額 "&amp;TEXT(VLOOKUP(A73,#REF!,18,FALSE),"#,##0円")&amp;"(B)"&amp;CHAR(10)&amp;"分担契約"&amp;CHAR(10)&amp;VLOOKUP(A73,#REF!,34,FALSE),IF(AND(P73="○",O73="分担契約"),"分担契約"&amp;CHAR(10)&amp;"契約総額 "&amp;TEXT(VLOOKUP(A73,#REF!,18,FALSE),"#,##0円")&amp;"(B)"&amp;CHAR(10)&amp;VLOOKUP(A73,#REF!,34,FALSE),(IF(O73="分担契約/単価契約","単価契約"&amp;CHAR(10)&amp;"予定調達総額 "&amp;TEXT(VLOOKUP(A73,#REF!,18,FALSE),"#,##0円")&amp;CHAR(10)&amp;"分担契約"&amp;CHAR(10)&amp;VLOOKUP(A73,#REF!,34,FALSE),IF(O73="分担契約","分担契約"&amp;CHAR(10)&amp;"契約総額 "&amp;TEXT(VLOOKUP(A73,#REF!,18,FALSE),"#,##0円")&amp;CHAR(10)&amp;VLOOKUP(A73,#REF!,34,FALSE),IF(O73="単価契約","単価契約"&amp;CHAR(10)&amp;"予定調達総額 "&amp;TEXT(VLOOKUP(A73,#REF!,18,FALSE),"#,##0円")&amp;CHAR(10)&amp;VLOOKUP(A73,#REF!,34,FALSE),VLOOKUP(A73,#REF!,34,FALSE))))))))</f>
        <v/>
      </c>
    </row>
    <row r="74" spans="1:14" s="12" customFormat="1" ht="69.900000000000006" customHeight="1" x14ac:dyDescent="0.2">
      <c r="A74" s="13"/>
      <c r="B74" s="14" t="str">
        <f>IF(A74="","",VLOOKUP(A74,#REF!,7,FALSE))</f>
        <v/>
      </c>
      <c r="C74" s="1" t="str">
        <f>IF(A74="","",VLOOKUP(A74,#REF!,8,FALSE))</f>
        <v/>
      </c>
      <c r="D74" s="15" t="str">
        <f>IF(A74="","",VLOOKUP(A74,#REF!,11,FALSE))</f>
        <v/>
      </c>
      <c r="E74" s="14" t="str">
        <f>IF(A74="","",VLOOKUP(A74,#REF!,12,FALSE))</f>
        <v/>
      </c>
      <c r="F74" s="16" t="str">
        <f>IF(A74="","",VLOOKUP(A74,#REF!,13,FALSE))</f>
        <v/>
      </c>
      <c r="G74" s="17" t="str">
        <f>IF(A74="","",IF(VLOOKUP(A74,#REF!,16,FALSE)="②一般競争入札（総合評価方式）","一般競争入札"&amp;CHAR(10)&amp;"（総合評価方式）","一般競争入札"))</f>
        <v/>
      </c>
      <c r="H74" s="18" t="str">
        <f>IF(A74="","",IF(VLOOKUP(A74,#REF!,18,FALSE)="他官署で調達手続きを実施のため","他官署で調達手続きを実施のため",IF(VLOOKUP(A74,#REF!,25,FALSE)="②同種の他の契約の予定価格を類推されるおそれがあるため公表しない","同種の他の契約の予定価格を類推されるおそれがあるため公表しない",IF(VLOOKUP(A74,#REF!,25,FALSE)="－","－",IF(VLOOKUP(A74,#REF!,9,FALSE)&lt;&gt;"",TEXT(VLOOKUP(A74,#REF!,18,FALSE),"#,##0円")&amp;CHAR(10)&amp;"(A)",VLOOKUP(A74,#REF!,18,FALSE))))))</f>
        <v/>
      </c>
      <c r="I74" s="18" t="str">
        <f>IF(A74="","",VLOOKUP(A74,#REF!,19,FALSE))</f>
        <v/>
      </c>
      <c r="J74" s="19" t="str">
        <f>IF(A74="","",IF(VLOOKUP(A74,#REF!,18,FALSE)="他官署で調達手続きを実施のため","－",IF(VLOOKUP(A74,#REF!,25,FALSE)="②同種の他の契約の予定価格を類推されるおそれがあるため公表しない","－",IF(VLOOKUP(A74,#REF!,25,FALSE)="－","－",IF(VLOOKUP(A74,#REF!,9,FALSE)&lt;&gt;"",TEXT(VLOOKUP(A74,#REF!,21,FALSE),"#.0%")&amp;CHAR(10)&amp;"(B/A×100)",VLOOKUP(A74,#REF!,21,FALSE))))))</f>
        <v/>
      </c>
      <c r="K74" s="20" t="str">
        <f>IF(A74="","",IF(VLOOKUP(A74,#REF!,14,FALSE)="①公益社団法人","公社",IF(VLOOKUP(A74,#REF!,14,FALSE)="②公益財団法人","公財","")))</f>
        <v/>
      </c>
      <c r="L74" s="20" t="str">
        <f>IF(A74="","",VLOOKUP(A74,#REF!,15,FALSE))</f>
        <v/>
      </c>
      <c r="M74" s="21" t="str">
        <f>IF(A74="","",IF(VLOOKUP(A74,#REF!,15,FALSE)="国所管",VLOOKUP(A74,#REF!,26,FALSE),""))</f>
        <v/>
      </c>
      <c r="N74" s="22" t="str">
        <f>IF(A74="","",IF(AND(P74="○",O74="分担契約/単価契約"),"単価契約"&amp;CHAR(10)&amp;"予定調達総額 "&amp;TEXT(VLOOKUP(A74,#REF!,18,FALSE),"#,##0円")&amp;"(B)"&amp;CHAR(10)&amp;"分担契約"&amp;CHAR(10)&amp;VLOOKUP(A74,#REF!,34,FALSE),IF(AND(P74="○",O74="分担契約"),"分担契約"&amp;CHAR(10)&amp;"契約総額 "&amp;TEXT(VLOOKUP(A74,#REF!,18,FALSE),"#,##0円")&amp;"(B)"&amp;CHAR(10)&amp;VLOOKUP(A74,#REF!,34,FALSE),(IF(O74="分担契約/単価契約","単価契約"&amp;CHAR(10)&amp;"予定調達総額 "&amp;TEXT(VLOOKUP(A74,#REF!,18,FALSE),"#,##0円")&amp;CHAR(10)&amp;"分担契約"&amp;CHAR(10)&amp;VLOOKUP(A74,#REF!,34,FALSE),IF(O74="分担契約","分担契約"&amp;CHAR(10)&amp;"契約総額 "&amp;TEXT(VLOOKUP(A74,#REF!,18,FALSE),"#,##0円")&amp;CHAR(10)&amp;VLOOKUP(A74,#REF!,34,FALSE),IF(O74="単価契約","単価契約"&amp;CHAR(10)&amp;"予定調達総額 "&amp;TEXT(VLOOKUP(A74,#REF!,18,FALSE),"#,##0円")&amp;CHAR(10)&amp;VLOOKUP(A74,#REF!,34,FALSE),VLOOKUP(A74,#REF!,34,FALSE))))))))</f>
        <v/>
      </c>
    </row>
    <row r="75" spans="1:14" s="12" customFormat="1" ht="69.900000000000006" customHeight="1" x14ac:dyDescent="0.2">
      <c r="A75" s="13"/>
      <c r="B75" s="14" t="str">
        <f>IF(A75="","",VLOOKUP(A75,#REF!,7,FALSE))</f>
        <v/>
      </c>
      <c r="C75" s="1" t="str">
        <f>IF(A75="","",VLOOKUP(A75,#REF!,8,FALSE))</f>
        <v/>
      </c>
      <c r="D75" s="15" t="str">
        <f>IF(A75="","",VLOOKUP(A75,#REF!,11,FALSE))</f>
        <v/>
      </c>
      <c r="E75" s="14" t="str">
        <f>IF(A75="","",VLOOKUP(A75,#REF!,12,FALSE))</f>
        <v/>
      </c>
      <c r="F75" s="16" t="str">
        <f>IF(A75="","",VLOOKUP(A75,#REF!,13,FALSE))</f>
        <v/>
      </c>
      <c r="G75" s="17" t="str">
        <f>IF(A75="","",IF(VLOOKUP(A75,#REF!,16,FALSE)="②一般競争入札（総合評価方式）","一般競争入札"&amp;CHAR(10)&amp;"（総合評価方式）","一般競争入札"))</f>
        <v/>
      </c>
      <c r="H75" s="18" t="str">
        <f>IF(A75="","",IF(VLOOKUP(A75,#REF!,18,FALSE)="他官署で調達手続きを実施のため","他官署で調達手続きを実施のため",IF(VLOOKUP(A75,#REF!,25,FALSE)="②同種の他の契約の予定価格を類推されるおそれがあるため公表しない","同種の他の契約の予定価格を類推されるおそれがあるため公表しない",IF(VLOOKUP(A75,#REF!,25,FALSE)="－","－",IF(VLOOKUP(A75,#REF!,9,FALSE)&lt;&gt;"",TEXT(VLOOKUP(A75,#REF!,18,FALSE),"#,##0円")&amp;CHAR(10)&amp;"(A)",VLOOKUP(A75,#REF!,18,FALSE))))))</f>
        <v/>
      </c>
      <c r="I75" s="18" t="str">
        <f>IF(A75="","",VLOOKUP(A75,#REF!,19,FALSE))</f>
        <v/>
      </c>
      <c r="J75" s="19" t="str">
        <f>IF(A75="","",IF(VLOOKUP(A75,#REF!,18,FALSE)="他官署で調達手続きを実施のため","－",IF(VLOOKUP(A75,#REF!,25,FALSE)="②同種の他の契約の予定価格を類推されるおそれがあるため公表しない","－",IF(VLOOKUP(A75,#REF!,25,FALSE)="－","－",IF(VLOOKUP(A75,#REF!,9,FALSE)&lt;&gt;"",TEXT(VLOOKUP(A75,#REF!,21,FALSE),"#.0%")&amp;CHAR(10)&amp;"(B/A×100)",VLOOKUP(A75,#REF!,21,FALSE))))))</f>
        <v/>
      </c>
      <c r="K75" s="20" t="str">
        <f>IF(A75="","",IF(VLOOKUP(A75,#REF!,14,FALSE)="①公益社団法人","公社",IF(VLOOKUP(A75,#REF!,14,FALSE)="②公益財団法人","公財","")))</f>
        <v/>
      </c>
      <c r="L75" s="20" t="str">
        <f>IF(A75="","",VLOOKUP(A75,#REF!,15,FALSE))</f>
        <v/>
      </c>
      <c r="M75" s="21" t="str">
        <f>IF(A75="","",IF(VLOOKUP(A75,#REF!,15,FALSE)="国所管",VLOOKUP(A75,#REF!,26,FALSE),""))</f>
        <v/>
      </c>
      <c r="N75" s="22" t="str">
        <f>IF(A75="","",IF(AND(P75="○",O75="分担契約/単価契約"),"単価契約"&amp;CHAR(10)&amp;"予定調達総額 "&amp;TEXT(VLOOKUP(A75,#REF!,18,FALSE),"#,##0円")&amp;"(B)"&amp;CHAR(10)&amp;"分担契約"&amp;CHAR(10)&amp;VLOOKUP(A75,#REF!,34,FALSE),IF(AND(P75="○",O75="分担契約"),"分担契約"&amp;CHAR(10)&amp;"契約総額 "&amp;TEXT(VLOOKUP(A75,#REF!,18,FALSE),"#,##0円")&amp;"(B)"&amp;CHAR(10)&amp;VLOOKUP(A75,#REF!,34,FALSE),(IF(O75="分担契約/単価契約","単価契約"&amp;CHAR(10)&amp;"予定調達総額 "&amp;TEXT(VLOOKUP(A75,#REF!,18,FALSE),"#,##0円")&amp;CHAR(10)&amp;"分担契約"&amp;CHAR(10)&amp;VLOOKUP(A75,#REF!,34,FALSE),IF(O75="分担契約","分担契約"&amp;CHAR(10)&amp;"契約総額 "&amp;TEXT(VLOOKUP(A75,#REF!,18,FALSE),"#,##0円")&amp;CHAR(10)&amp;VLOOKUP(A75,#REF!,34,FALSE),IF(O75="単価契約","単価契約"&amp;CHAR(10)&amp;"予定調達総額 "&amp;TEXT(VLOOKUP(A75,#REF!,18,FALSE),"#,##0円")&amp;CHAR(10)&amp;VLOOKUP(A75,#REF!,34,FALSE),VLOOKUP(A75,#REF!,34,FALSE))))))))</f>
        <v/>
      </c>
    </row>
    <row r="76" spans="1:14" s="12" customFormat="1" ht="69.900000000000006" customHeight="1" x14ac:dyDescent="0.2">
      <c r="A76" s="13"/>
      <c r="B76" s="14" t="str">
        <f>IF(A76="","",VLOOKUP(A76,#REF!,7,FALSE))</f>
        <v/>
      </c>
      <c r="C76" s="1" t="str">
        <f>IF(A76="","",VLOOKUP(A76,#REF!,8,FALSE))</f>
        <v/>
      </c>
      <c r="D76" s="15" t="str">
        <f>IF(A76="","",VLOOKUP(A76,#REF!,11,FALSE))</f>
        <v/>
      </c>
      <c r="E76" s="14" t="str">
        <f>IF(A76="","",VLOOKUP(A76,#REF!,12,FALSE))</f>
        <v/>
      </c>
      <c r="F76" s="16" t="str">
        <f>IF(A76="","",VLOOKUP(A76,#REF!,13,FALSE))</f>
        <v/>
      </c>
      <c r="G76" s="17" t="str">
        <f>IF(A76="","",IF(VLOOKUP(A76,#REF!,16,FALSE)="②一般競争入札（総合評価方式）","一般競争入札"&amp;CHAR(10)&amp;"（総合評価方式）","一般競争入札"))</f>
        <v/>
      </c>
      <c r="H76" s="18" t="str">
        <f>IF(A76="","",IF(VLOOKUP(A76,#REF!,18,FALSE)="他官署で調達手続きを実施のため","他官署で調達手続きを実施のため",IF(VLOOKUP(A76,#REF!,25,FALSE)="②同種の他の契約の予定価格を類推されるおそれがあるため公表しない","同種の他の契約の予定価格を類推されるおそれがあるため公表しない",IF(VLOOKUP(A76,#REF!,25,FALSE)="－","－",IF(VLOOKUP(A76,#REF!,9,FALSE)&lt;&gt;"",TEXT(VLOOKUP(A76,#REF!,18,FALSE),"#,##0円")&amp;CHAR(10)&amp;"(A)",VLOOKUP(A76,#REF!,18,FALSE))))))</f>
        <v/>
      </c>
      <c r="I76" s="18" t="str">
        <f>IF(A76="","",VLOOKUP(A76,#REF!,19,FALSE))</f>
        <v/>
      </c>
      <c r="J76" s="19" t="str">
        <f>IF(A76="","",IF(VLOOKUP(A76,#REF!,18,FALSE)="他官署で調達手続きを実施のため","－",IF(VLOOKUP(A76,#REF!,25,FALSE)="②同種の他の契約の予定価格を類推されるおそれがあるため公表しない","－",IF(VLOOKUP(A76,#REF!,25,FALSE)="－","－",IF(VLOOKUP(A76,#REF!,9,FALSE)&lt;&gt;"",TEXT(VLOOKUP(A76,#REF!,21,FALSE),"#.0%")&amp;CHAR(10)&amp;"(B/A×100)",VLOOKUP(A76,#REF!,21,FALSE))))))</f>
        <v/>
      </c>
      <c r="K76" s="20" t="str">
        <f>IF(A76="","",IF(VLOOKUP(A76,#REF!,14,FALSE)="①公益社団法人","公社",IF(VLOOKUP(A76,#REF!,14,FALSE)="②公益財団法人","公財","")))</f>
        <v/>
      </c>
      <c r="L76" s="20" t="str">
        <f>IF(A76="","",VLOOKUP(A76,#REF!,15,FALSE))</f>
        <v/>
      </c>
      <c r="M76" s="21" t="str">
        <f>IF(A76="","",IF(VLOOKUP(A76,#REF!,15,FALSE)="国所管",VLOOKUP(A76,#REF!,26,FALSE),""))</f>
        <v/>
      </c>
      <c r="N76" s="22" t="str">
        <f>IF(A76="","",IF(AND(P76="○",O76="分担契約/単価契約"),"単価契約"&amp;CHAR(10)&amp;"予定調達総額 "&amp;TEXT(VLOOKUP(A76,#REF!,18,FALSE),"#,##0円")&amp;"(B)"&amp;CHAR(10)&amp;"分担契約"&amp;CHAR(10)&amp;VLOOKUP(A76,#REF!,34,FALSE),IF(AND(P76="○",O76="分担契約"),"分担契約"&amp;CHAR(10)&amp;"契約総額 "&amp;TEXT(VLOOKUP(A76,#REF!,18,FALSE),"#,##0円")&amp;"(B)"&amp;CHAR(10)&amp;VLOOKUP(A76,#REF!,34,FALSE),(IF(O76="分担契約/単価契約","単価契約"&amp;CHAR(10)&amp;"予定調達総額 "&amp;TEXT(VLOOKUP(A76,#REF!,18,FALSE),"#,##0円")&amp;CHAR(10)&amp;"分担契約"&amp;CHAR(10)&amp;VLOOKUP(A76,#REF!,34,FALSE),IF(O76="分担契約","分担契約"&amp;CHAR(10)&amp;"契約総額 "&amp;TEXT(VLOOKUP(A76,#REF!,18,FALSE),"#,##0円")&amp;CHAR(10)&amp;VLOOKUP(A76,#REF!,34,FALSE),IF(O76="単価契約","単価契約"&amp;CHAR(10)&amp;"予定調達総額 "&amp;TEXT(VLOOKUP(A76,#REF!,18,FALSE),"#,##0円")&amp;CHAR(10)&amp;VLOOKUP(A76,#REF!,34,FALSE),VLOOKUP(A76,#REF!,34,FALSE))))))))</f>
        <v/>
      </c>
    </row>
    <row r="77" spans="1:14" s="12" customFormat="1" ht="69.900000000000006" customHeight="1" x14ac:dyDescent="0.2">
      <c r="A77" s="13"/>
      <c r="B77" s="14" t="str">
        <f>IF(A77="","",VLOOKUP(A77,#REF!,7,FALSE))</f>
        <v/>
      </c>
      <c r="C77" s="1" t="str">
        <f>IF(A77="","",VLOOKUP(A77,#REF!,8,FALSE))</f>
        <v/>
      </c>
      <c r="D77" s="15" t="str">
        <f>IF(A77="","",VLOOKUP(A77,#REF!,11,FALSE))</f>
        <v/>
      </c>
      <c r="E77" s="14" t="str">
        <f>IF(A77="","",VLOOKUP(A77,#REF!,12,FALSE))</f>
        <v/>
      </c>
      <c r="F77" s="16" t="str">
        <f>IF(A77="","",VLOOKUP(A77,#REF!,13,FALSE))</f>
        <v/>
      </c>
      <c r="G77" s="17" t="str">
        <f>IF(A77="","",IF(VLOOKUP(A77,#REF!,16,FALSE)="②一般競争入札（総合評価方式）","一般競争入札"&amp;CHAR(10)&amp;"（総合評価方式）","一般競争入札"))</f>
        <v/>
      </c>
      <c r="H77" s="18" t="str">
        <f>IF(A77="","",IF(VLOOKUP(A77,#REF!,18,FALSE)="他官署で調達手続きを実施のため","他官署で調達手続きを実施のため",IF(VLOOKUP(A77,#REF!,25,FALSE)="②同種の他の契約の予定価格を類推されるおそれがあるため公表しない","同種の他の契約の予定価格を類推されるおそれがあるため公表しない",IF(VLOOKUP(A77,#REF!,25,FALSE)="－","－",IF(VLOOKUP(A77,#REF!,9,FALSE)&lt;&gt;"",TEXT(VLOOKUP(A77,#REF!,18,FALSE),"#,##0円")&amp;CHAR(10)&amp;"(A)",VLOOKUP(A77,#REF!,18,FALSE))))))</f>
        <v/>
      </c>
      <c r="I77" s="18" t="str">
        <f>IF(A77="","",VLOOKUP(A77,#REF!,19,FALSE))</f>
        <v/>
      </c>
      <c r="J77" s="19" t="str">
        <f>IF(A77="","",IF(VLOOKUP(A77,#REF!,18,FALSE)="他官署で調達手続きを実施のため","－",IF(VLOOKUP(A77,#REF!,25,FALSE)="②同種の他の契約の予定価格を類推されるおそれがあるため公表しない","－",IF(VLOOKUP(A77,#REF!,25,FALSE)="－","－",IF(VLOOKUP(A77,#REF!,9,FALSE)&lt;&gt;"",TEXT(VLOOKUP(A77,#REF!,21,FALSE),"#.0%")&amp;CHAR(10)&amp;"(B/A×100)",VLOOKUP(A77,#REF!,21,FALSE))))))</f>
        <v/>
      </c>
      <c r="K77" s="20" t="str">
        <f>IF(A77="","",IF(VLOOKUP(A77,#REF!,14,FALSE)="①公益社団法人","公社",IF(VLOOKUP(A77,#REF!,14,FALSE)="②公益財団法人","公財","")))</f>
        <v/>
      </c>
      <c r="L77" s="20" t="str">
        <f>IF(A77="","",VLOOKUP(A77,#REF!,15,FALSE))</f>
        <v/>
      </c>
      <c r="M77" s="21" t="str">
        <f>IF(A77="","",IF(VLOOKUP(A77,#REF!,15,FALSE)="国所管",VLOOKUP(A77,#REF!,26,FALSE),""))</f>
        <v/>
      </c>
      <c r="N77" s="22" t="str">
        <f>IF(A77="","",IF(AND(P77="○",O77="分担契約/単価契約"),"単価契約"&amp;CHAR(10)&amp;"予定調達総額 "&amp;TEXT(VLOOKUP(A77,#REF!,18,FALSE),"#,##0円")&amp;"(B)"&amp;CHAR(10)&amp;"分担契約"&amp;CHAR(10)&amp;VLOOKUP(A77,#REF!,34,FALSE),IF(AND(P77="○",O77="分担契約"),"分担契約"&amp;CHAR(10)&amp;"契約総額 "&amp;TEXT(VLOOKUP(A77,#REF!,18,FALSE),"#,##0円")&amp;"(B)"&amp;CHAR(10)&amp;VLOOKUP(A77,#REF!,34,FALSE),(IF(O77="分担契約/単価契約","単価契約"&amp;CHAR(10)&amp;"予定調達総額 "&amp;TEXT(VLOOKUP(A77,#REF!,18,FALSE),"#,##0円")&amp;CHAR(10)&amp;"分担契約"&amp;CHAR(10)&amp;VLOOKUP(A77,#REF!,34,FALSE),IF(O77="分担契約","分担契約"&amp;CHAR(10)&amp;"契約総額 "&amp;TEXT(VLOOKUP(A77,#REF!,18,FALSE),"#,##0円")&amp;CHAR(10)&amp;VLOOKUP(A77,#REF!,34,FALSE),IF(O77="単価契約","単価契約"&amp;CHAR(10)&amp;"予定調達総額 "&amp;TEXT(VLOOKUP(A77,#REF!,18,FALSE),"#,##0円")&amp;CHAR(10)&amp;VLOOKUP(A77,#REF!,34,FALSE),VLOOKUP(A77,#REF!,34,FALSE))))))))</f>
        <v/>
      </c>
    </row>
    <row r="78" spans="1:14" s="12" customFormat="1" ht="69.900000000000006" customHeight="1" x14ac:dyDescent="0.2">
      <c r="A78" s="13"/>
      <c r="B78" s="14" t="str">
        <f>IF(A78="","",VLOOKUP(A78,#REF!,7,FALSE))</f>
        <v/>
      </c>
      <c r="C78" s="1" t="str">
        <f>IF(A78="","",VLOOKUP(A78,#REF!,8,FALSE))</f>
        <v/>
      </c>
      <c r="D78" s="15" t="str">
        <f>IF(A78="","",VLOOKUP(A78,#REF!,11,FALSE))</f>
        <v/>
      </c>
      <c r="E78" s="14" t="str">
        <f>IF(A78="","",VLOOKUP(A78,#REF!,12,FALSE))</f>
        <v/>
      </c>
      <c r="F78" s="16" t="str">
        <f>IF(A78="","",VLOOKUP(A78,#REF!,13,FALSE))</f>
        <v/>
      </c>
      <c r="G78" s="17" t="str">
        <f>IF(A78="","",IF(VLOOKUP(A78,#REF!,16,FALSE)="②一般競争入札（総合評価方式）","一般競争入札"&amp;CHAR(10)&amp;"（総合評価方式）","一般競争入札"))</f>
        <v/>
      </c>
      <c r="H78" s="18" t="str">
        <f>IF(A78="","",IF(VLOOKUP(A78,#REF!,18,FALSE)="他官署で調達手続きを実施のため","他官署で調達手続きを実施のため",IF(VLOOKUP(A78,#REF!,25,FALSE)="②同種の他の契約の予定価格を類推されるおそれがあるため公表しない","同種の他の契約の予定価格を類推されるおそれがあるため公表しない",IF(VLOOKUP(A78,#REF!,25,FALSE)="－","－",IF(VLOOKUP(A78,#REF!,9,FALSE)&lt;&gt;"",TEXT(VLOOKUP(A78,#REF!,18,FALSE),"#,##0円")&amp;CHAR(10)&amp;"(A)",VLOOKUP(A78,#REF!,18,FALSE))))))</f>
        <v/>
      </c>
      <c r="I78" s="18" t="str">
        <f>IF(A78="","",VLOOKUP(A78,#REF!,19,FALSE))</f>
        <v/>
      </c>
      <c r="J78" s="19" t="str">
        <f>IF(A78="","",IF(VLOOKUP(A78,#REF!,18,FALSE)="他官署で調達手続きを実施のため","－",IF(VLOOKUP(A78,#REF!,25,FALSE)="②同種の他の契約の予定価格を類推されるおそれがあるため公表しない","－",IF(VLOOKUP(A78,#REF!,25,FALSE)="－","－",IF(VLOOKUP(A78,#REF!,9,FALSE)&lt;&gt;"",TEXT(VLOOKUP(A78,#REF!,21,FALSE),"#.0%")&amp;CHAR(10)&amp;"(B/A×100)",VLOOKUP(A78,#REF!,21,FALSE))))))</f>
        <v/>
      </c>
      <c r="K78" s="20" t="str">
        <f>IF(A78="","",IF(VLOOKUP(A78,#REF!,14,FALSE)="①公益社団法人","公社",IF(VLOOKUP(A78,#REF!,14,FALSE)="②公益財団法人","公財","")))</f>
        <v/>
      </c>
      <c r="L78" s="20" t="str">
        <f>IF(A78="","",VLOOKUP(A78,#REF!,15,FALSE))</f>
        <v/>
      </c>
      <c r="M78" s="21" t="str">
        <f>IF(A78="","",IF(VLOOKUP(A78,#REF!,15,FALSE)="国所管",VLOOKUP(A78,#REF!,26,FALSE),""))</f>
        <v/>
      </c>
      <c r="N78" s="22" t="str">
        <f>IF(A78="","",IF(AND(P78="○",O78="分担契約/単価契約"),"単価契約"&amp;CHAR(10)&amp;"予定調達総額 "&amp;TEXT(VLOOKUP(A78,#REF!,18,FALSE),"#,##0円")&amp;"(B)"&amp;CHAR(10)&amp;"分担契約"&amp;CHAR(10)&amp;VLOOKUP(A78,#REF!,34,FALSE),IF(AND(P78="○",O78="分担契約"),"分担契約"&amp;CHAR(10)&amp;"契約総額 "&amp;TEXT(VLOOKUP(A78,#REF!,18,FALSE),"#,##0円")&amp;"(B)"&amp;CHAR(10)&amp;VLOOKUP(A78,#REF!,34,FALSE),(IF(O78="分担契約/単価契約","単価契約"&amp;CHAR(10)&amp;"予定調達総額 "&amp;TEXT(VLOOKUP(A78,#REF!,18,FALSE),"#,##0円")&amp;CHAR(10)&amp;"分担契約"&amp;CHAR(10)&amp;VLOOKUP(A78,#REF!,34,FALSE),IF(O78="分担契約","分担契約"&amp;CHAR(10)&amp;"契約総額 "&amp;TEXT(VLOOKUP(A78,#REF!,18,FALSE),"#,##0円")&amp;CHAR(10)&amp;VLOOKUP(A78,#REF!,34,FALSE),IF(O78="単価契約","単価契約"&amp;CHAR(10)&amp;"予定調達総額 "&amp;TEXT(VLOOKUP(A78,#REF!,18,FALSE),"#,##0円")&amp;CHAR(10)&amp;VLOOKUP(A78,#REF!,34,FALSE),VLOOKUP(A78,#REF!,34,FALSE))))))))</f>
        <v/>
      </c>
    </row>
    <row r="79" spans="1:14" s="12" customFormat="1" ht="69.900000000000006" customHeight="1" x14ac:dyDescent="0.2">
      <c r="A79" s="13"/>
      <c r="B79" s="14" t="str">
        <f>IF(A79="","",VLOOKUP(A79,#REF!,7,FALSE))</f>
        <v/>
      </c>
      <c r="C79" s="1" t="str">
        <f>IF(A79="","",VLOOKUP(A79,#REF!,8,FALSE))</f>
        <v/>
      </c>
      <c r="D79" s="15" t="str">
        <f>IF(A79="","",VLOOKUP(A79,#REF!,11,FALSE))</f>
        <v/>
      </c>
      <c r="E79" s="14" t="str">
        <f>IF(A79="","",VLOOKUP(A79,#REF!,12,FALSE))</f>
        <v/>
      </c>
      <c r="F79" s="16" t="str">
        <f>IF(A79="","",VLOOKUP(A79,#REF!,13,FALSE))</f>
        <v/>
      </c>
      <c r="G79" s="17" t="str">
        <f>IF(A79="","",IF(VLOOKUP(A79,#REF!,16,FALSE)="②一般競争入札（総合評価方式）","一般競争入札"&amp;CHAR(10)&amp;"（総合評価方式）","一般競争入札"))</f>
        <v/>
      </c>
      <c r="H79" s="18" t="str">
        <f>IF(A79="","",IF(VLOOKUP(A79,#REF!,18,FALSE)="他官署で調達手続きを実施のため","他官署で調達手続きを実施のため",IF(VLOOKUP(A79,#REF!,25,FALSE)="②同種の他の契約の予定価格を類推されるおそれがあるため公表しない","同種の他の契約の予定価格を類推されるおそれがあるため公表しない",IF(VLOOKUP(A79,#REF!,25,FALSE)="－","－",IF(VLOOKUP(A79,#REF!,9,FALSE)&lt;&gt;"",TEXT(VLOOKUP(A79,#REF!,18,FALSE),"#,##0円")&amp;CHAR(10)&amp;"(A)",VLOOKUP(A79,#REF!,18,FALSE))))))</f>
        <v/>
      </c>
      <c r="I79" s="18" t="str">
        <f>IF(A79="","",VLOOKUP(A79,#REF!,19,FALSE))</f>
        <v/>
      </c>
      <c r="J79" s="19" t="str">
        <f>IF(A79="","",IF(VLOOKUP(A79,#REF!,18,FALSE)="他官署で調達手続きを実施のため","－",IF(VLOOKUP(A79,#REF!,25,FALSE)="②同種の他の契約の予定価格を類推されるおそれがあるため公表しない","－",IF(VLOOKUP(A79,#REF!,25,FALSE)="－","－",IF(VLOOKUP(A79,#REF!,9,FALSE)&lt;&gt;"",TEXT(VLOOKUP(A79,#REF!,21,FALSE),"#.0%")&amp;CHAR(10)&amp;"(B/A×100)",VLOOKUP(A79,#REF!,21,FALSE))))))</f>
        <v/>
      </c>
      <c r="K79" s="20" t="str">
        <f>IF(A79="","",IF(VLOOKUP(A79,#REF!,14,FALSE)="①公益社団法人","公社",IF(VLOOKUP(A79,#REF!,14,FALSE)="②公益財団法人","公財","")))</f>
        <v/>
      </c>
      <c r="L79" s="20" t="str">
        <f>IF(A79="","",VLOOKUP(A79,#REF!,15,FALSE))</f>
        <v/>
      </c>
      <c r="M79" s="21" t="str">
        <f>IF(A79="","",IF(VLOOKUP(A79,#REF!,15,FALSE)="国所管",VLOOKUP(A79,#REF!,26,FALSE),""))</f>
        <v/>
      </c>
      <c r="N79" s="22" t="str">
        <f>IF(A79="","",IF(AND(P79="○",O79="分担契約/単価契約"),"単価契約"&amp;CHAR(10)&amp;"予定調達総額 "&amp;TEXT(VLOOKUP(A79,#REF!,18,FALSE),"#,##0円")&amp;"(B)"&amp;CHAR(10)&amp;"分担契約"&amp;CHAR(10)&amp;VLOOKUP(A79,#REF!,34,FALSE),IF(AND(P79="○",O79="分担契約"),"分担契約"&amp;CHAR(10)&amp;"契約総額 "&amp;TEXT(VLOOKUP(A79,#REF!,18,FALSE),"#,##0円")&amp;"(B)"&amp;CHAR(10)&amp;VLOOKUP(A79,#REF!,34,FALSE),(IF(O79="分担契約/単価契約","単価契約"&amp;CHAR(10)&amp;"予定調達総額 "&amp;TEXT(VLOOKUP(A79,#REF!,18,FALSE),"#,##0円")&amp;CHAR(10)&amp;"分担契約"&amp;CHAR(10)&amp;VLOOKUP(A79,#REF!,34,FALSE),IF(O79="分担契約","分担契約"&amp;CHAR(10)&amp;"契約総額 "&amp;TEXT(VLOOKUP(A79,#REF!,18,FALSE),"#,##0円")&amp;CHAR(10)&amp;VLOOKUP(A79,#REF!,34,FALSE),IF(O79="単価契約","単価契約"&amp;CHAR(10)&amp;"予定調達総額 "&amp;TEXT(VLOOKUP(A79,#REF!,18,FALSE),"#,##0円")&amp;CHAR(10)&amp;VLOOKUP(A79,#REF!,34,FALSE),VLOOKUP(A79,#REF!,34,FALSE))))))))</f>
        <v/>
      </c>
    </row>
    <row r="80" spans="1:14" s="12" customFormat="1" ht="69.900000000000006" customHeight="1" x14ac:dyDescent="0.2">
      <c r="A80" s="13"/>
      <c r="B80" s="14" t="str">
        <f>IF(A80="","",VLOOKUP(A80,#REF!,7,FALSE))</f>
        <v/>
      </c>
      <c r="C80" s="1" t="str">
        <f>IF(A80="","",VLOOKUP(A80,#REF!,8,FALSE))</f>
        <v/>
      </c>
      <c r="D80" s="15" t="str">
        <f>IF(A80="","",VLOOKUP(A80,#REF!,11,FALSE))</f>
        <v/>
      </c>
      <c r="E80" s="14" t="str">
        <f>IF(A80="","",VLOOKUP(A80,#REF!,12,FALSE))</f>
        <v/>
      </c>
      <c r="F80" s="16" t="str">
        <f>IF(A80="","",VLOOKUP(A80,#REF!,13,FALSE))</f>
        <v/>
      </c>
      <c r="G80" s="17" t="str">
        <f>IF(A80="","",IF(VLOOKUP(A80,#REF!,16,FALSE)="②一般競争入札（総合評価方式）","一般競争入札"&amp;CHAR(10)&amp;"（総合評価方式）","一般競争入札"))</f>
        <v/>
      </c>
      <c r="H80" s="18" t="str">
        <f>IF(A80="","",IF(VLOOKUP(A80,#REF!,18,FALSE)="他官署で調達手続きを実施のため","他官署で調達手続きを実施のため",IF(VLOOKUP(A80,#REF!,25,FALSE)="②同種の他の契約の予定価格を類推されるおそれがあるため公表しない","同種の他の契約の予定価格を類推されるおそれがあるため公表しない",IF(VLOOKUP(A80,#REF!,25,FALSE)="－","－",IF(VLOOKUP(A80,#REF!,9,FALSE)&lt;&gt;"",TEXT(VLOOKUP(A80,#REF!,18,FALSE),"#,##0円")&amp;CHAR(10)&amp;"(A)",VLOOKUP(A80,#REF!,18,FALSE))))))</f>
        <v/>
      </c>
      <c r="I80" s="18" t="str">
        <f>IF(A80="","",VLOOKUP(A80,#REF!,19,FALSE))</f>
        <v/>
      </c>
      <c r="J80" s="19" t="str">
        <f>IF(A80="","",IF(VLOOKUP(A80,#REF!,18,FALSE)="他官署で調達手続きを実施のため","－",IF(VLOOKUP(A80,#REF!,25,FALSE)="②同種の他の契約の予定価格を類推されるおそれがあるため公表しない","－",IF(VLOOKUP(A80,#REF!,25,FALSE)="－","－",IF(VLOOKUP(A80,#REF!,9,FALSE)&lt;&gt;"",TEXT(VLOOKUP(A80,#REF!,21,FALSE),"#.0%")&amp;CHAR(10)&amp;"(B/A×100)",VLOOKUP(A80,#REF!,21,FALSE))))))</f>
        <v/>
      </c>
      <c r="K80" s="20" t="str">
        <f>IF(A80="","",IF(VLOOKUP(A80,#REF!,14,FALSE)="①公益社団法人","公社",IF(VLOOKUP(A80,#REF!,14,FALSE)="②公益財団法人","公財","")))</f>
        <v/>
      </c>
      <c r="L80" s="20" t="str">
        <f>IF(A80="","",VLOOKUP(A80,#REF!,15,FALSE))</f>
        <v/>
      </c>
      <c r="M80" s="21" t="str">
        <f>IF(A80="","",IF(VLOOKUP(A80,#REF!,15,FALSE)="国所管",VLOOKUP(A80,#REF!,26,FALSE),""))</f>
        <v/>
      </c>
      <c r="N80" s="22" t="str">
        <f>IF(A80="","",IF(AND(P80="○",O80="分担契約/単価契約"),"単価契約"&amp;CHAR(10)&amp;"予定調達総額 "&amp;TEXT(VLOOKUP(A80,#REF!,18,FALSE),"#,##0円")&amp;"(B)"&amp;CHAR(10)&amp;"分担契約"&amp;CHAR(10)&amp;VLOOKUP(A80,#REF!,34,FALSE),IF(AND(P80="○",O80="分担契約"),"分担契約"&amp;CHAR(10)&amp;"契約総額 "&amp;TEXT(VLOOKUP(A80,#REF!,18,FALSE),"#,##0円")&amp;"(B)"&amp;CHAR(10)&amp;VLOOKUP(A80,#REF!,34,FALSE),(IF(O80="分担契約/単価契約","単価契約"&amp;CHAR(10)&amp;"予定調達総額 "&amp;TEXT(VLOOKUP(A80,#REF!,18,FALSE),"#,##0円")&amp;CHAR(10)&amp;"分担契約"&amp;CHAR(10)&amp;VLOOKUP(A80,#REF!,34,FALSE),IF(O80="分担契約","分担契約"&amp;CHAR(10)&amp;"契約総額 "&amp;TEXT(VLOOKUP(A80,#REF!,18,FALSE),"#,##0円")&amp;CHAR(10)&amp;VLOOKUP(A80,#REF!,34,FALSE),IF(O80="単価契約","単価契約"&amp;CHAR(10)&amp;"予定調達総額 "&amp;TEXT(VLOOKUP(A80,#REF!,18,FALSE),"#,##0円")&amp;CHAR(10)&amp;VLOOKUP(A80,#REF!,34,FALSE),VLOOKUP(A80,#REF!,34,FALSE))))))))</f>
        <v/>
      </c>
    </row>
    <row r="81" spans="1:14" s="12" customFormat="1" ht="69.900000000000006" customHeight="1" x14ac:dyDescent="0.2">
      <c r="A81" s="13"/>
      <c r="B81" s="14" t="str">
        <f>IF(A81="","",VLOOKUP(A81,#REF!,7,FALSE))</f>
        <v/>
      </c>
      <c r="C81" s="1" t="str">
        <f>IF(A81="","",VLOOKUP(A81,#REF!,8,FALSE))</f>
        <v/>
      </c>
      <c r="D81" s="15" t="str">
        <f>IF(A81="","",VLOOKUP(A81,#REF!,11,FALSE))</f>
        <v/>
      </c>
      <c r="E81" s="14" t="str">
        <f>IF(A81="","",VLOOKUP(A81,#REF!,12,FALSE))</f>
        <v/>
      </c>
      <c r="F81" s="16" t="str">
        <f>IF(A81="","",VLOOKUP(A81,#REF!,13,FALSE))</f>
        <v/>
      </c>
      <c r="G81" s="17" t="str">
        <f>IF(A81="","",IF(VLOOKUP(A81,#REF!,16,FALSE)="②一般競争入札（総合評価方式）","一般競争入札"&amp;CHAR(10)&amp;"（総合評価方式）","一般競争入札"))</f>
        <v/>
      </c>
      <c r="H81" s="18" t="str">
        <f>IF(A81="","",IF(VLOOKUP(A81,#REF!,18,FALSE)="他官署で調達手続きを実施のため","他官署で調達手続きを実施のため",IF(VLOOKUP(A81,#REF!,25,FALSE)="②同種の他の契約の予定価格を類推されるおそれがあるため公表しない","同種の他の契約の予定価格を類推されるおそれがあるため公表しない",IF(VLOOKUP(A81,#REF!,25,FALSE)="－","－",IF(VLOOKUP(A81,#REF!,9,FALSE)&lt;&gt;"",TEXT(VLOOKUP(A81,#REF!,18,FALSE),"#,##0円")&amp;CHAR(10)&amp;"(A)",VLOOKUP(A81,#REF!,18,FALSE))))))</f>
        <v/>
      </c>
      <c r="I81" s="18" t="str">
        <f>IF(A81="","",VLOOKUP(A81,#REF!,19,FALSE))</f>
        <v/>
      </c>
      <c r="J81" s="19" t="str">
        <f>IF(A81="","",IF(VLOOKUP(A81,#REF!,18,FALSE)="他官署で調達手続きを実施のため","－",IF(VLOOKUP(A81,#REF!,25,FALSE)="②同種の他の契約の予定価格を類推されるおそれがあるため公表しない","－",IF(VLOOKUP(A81,#REF!,25,FALSE)="－","－",IF(VLOOKUP(A81,#REF!,9,FALSE)&lt;&gt;"",TEXT(VLOOKUP(A81,#REF!,21,FALSE),"#.0%")&amp;CHAR(10)&amp;"(B/A×100)",VLOOKUP(A81,#REF!,21,FALSE))))))</f>
        <v/>
      </c>
      <c r="K81" s="20" t="str">
        <f>IF(A81="","",IF(VLOOKUP(A81,#REF!,14,FALSE)="①公益社団法人","公社",IF(VLOOKUP(A81,#REF!,14,FALSE)="②公益財団法人","公財","")))</f>
        <v/>
      </c>
      <c r="L81" s="20" t="str">
        <f>IF(A81="","",VLOOKUP(A81,#REF!,15,FALSE))</f>
        <v/>
      </c>
      <c r="M81" s="21" t="str">
        <f>IF(A81="","",IF(VLOOKUP(A81,#REF!,15,FALSE)="国所管",VLOOKUP(A81,#REF!,26,FALSE),""))</f>
        <v/>
      </c>
      <c r="N81" s="22" t="str">
        <f>IF(A81="","",IF(AND(P81="○",O81="分担契約/単価契約"),"単価契約"&amp;CHAR(10)&amp;"予定調達総額 "&amp;TEXT(VLOOKUP(A81,#REF!,18,FALSE),"#,##0円")&amp;"(B)"&amp;CHAR(10)&amp;"分担契約"&amp;CHAR(10)&amp;VLOOKUP(A81,#REF!,34,FALSE),IF(AND(P81="○",O81="分担契約"),"分担契約"&amp;CHAR(10)&amp;"契約総額 "&amp;TEXT(VLOOKUP(A81,#REF!,18,FALSE),"#,##0円")&amp;"(B)"&amp;CHAR(10)&amp;VLOOKUP(A81,#REF!,34,FALSE),(IF(O81="分担契約/単価契約","単価契約"&amp;CHAR(10)&amp;"予定調達総額 "&amp;TEXT(VLOOKUP(A81,#REF!,18,FALSE),"#,##0円")&amp;CHAR(10)&amp;"分担契約"&amp;CHAR(10)&amp;VLOOKUP(A81,#REF!,34,FALSE),IF(O81="分担契約","分担契約"&amp;CHAR(10)&amp;"契約総額 "&amp;TEXT(VLOOKUP(A81,#REF!,18,FALSE),"#,##0円")&amp;CHAR(10)&amp;VLOOKUP(A81,#REF!,34,FALSE),IF(O81="単価契約","単価契約"&amp;CHAR(10)&amp;"予定調達総額 "&amp;TEXT(VLOOKUP(A81,#REF!,18,FALSE),"#,##0円")&amp;CHAR(10)&amp;VLOOKUP(A81,#REF!,34,FALSE),VLOOKUP(A81,#REF!,34,FALSE))))))))</f>
        <v/>
      </c>
    </row>
    <row r="82" spans="1:14" s="12" customFormat="1" ht="69.900000000000006" customHeight="1" x14ac:dyDescent="0.2">
      <c r="A82" s="13"/>
      <c r="B82" s="14" t="str">
        <f>IF(A82="","",VLOOKUP(A82,#REF!,7,FALSE))</f>
        <v/>
      </c>
      <c r="C82" s="1" t="str">
        <f>IF(A82="","",VLOOKUP(A82,#REF!,8,FALSE))</f>
        <v/>
      </c>
      <c r="D82" s="15" t="str">
        <f>IF(A82="","",VLOOKUP(A82,#REF!,11,FALSE))</f>
        <v/>
      </c>
      <c r="E82" s="14" t="str">
        <f>IF(A82="","",VLOOKUP(A82,#REF!,12,FALSE))</f>
        <v/>
      </c>
      <c r="F82" s="16" t="str">
        <f>IF(A82="","",VLOOKUP(A82,#REF!,13,FALSE))</f>
        <v/>
      </c>
      <c r="G82" s="17" t="str">
        <f>IF(A82="","",IF(VLOOKUP(A82,#REF!,16,FALSE)="②一般競争入札（総合評価方式）","一般競争入札"&amp;CHAR(10)&amp;"（総合評価方式）","一般競争入札"))</f>
        <v/>
      </c>
      <c r="H82" s="18" t="str">
        <f>IF(A82="","",IF(VLOOKUP(A82,#REF!,18,FALSE)="他官署で調達手続きを実施のため","他官署で調達手続きを実施のため",IF(VLOOKUP(A82,#REF!,25,FALSE)="②同種の他の契約の予定価格を類推されるおそれがあるため公表しない","同種の他の契約の予定価格を類推されるおそれがあるため公表しない",IF(VLOOKUP(A82,#REF!,25,FALSE)="－","－",IF(VLOOKUP(A82,#REF!,9,FALSE)&lt;&gt;"",TEXT(VLOOKUP(A82,#REF!,18,FALSE),"#,##0円")&amp;CHAR(10)&amp;"(A)",VLOOKUP(A82,#REF!,18,FALSE))))))</f>
        <v/>
      </c>
      <c r="I82" s="18" t="str">
        <f>IF(A82="","",VLOOKUP(A82,#REF!,19,FALSE))</f>
        <v/>
      </c>
      <c r="J82" s="19" t="str">
        <f>IF(A82="","",IF(VLOOKUP(A82,#REF!,18,FALSE)="他官署で調達手続きを実施のため","－",IF(VLOOKUP(A82,#REF!,25,FALSE)="②同種の他の契約の予定価格を類推されるおそれがあるため公表しない","－",IF(VLOOKUP(A82,#REF!,25,FALSE)="－","－",IF(VLOOKUP(A82,#REF!,9,FALSE)&lt;&gt;"",TEXT(VLOOKUP(A82,#REF!,21,FALSE),"#.0%")&amp;CHAR(10)&amp;"(B/A×100)",VLOOKUP(A82,#REF!,21,FALSE))))))</f>
        <v/>
      </c>
      <c r="K82" s="20" t="str">
        <f>IF(A82="","",IF(VLOOKUP(A82,#REF!,14,FALSE)="①公益社団法人","公社",IF(VLOOKUP(A82,#REF!,14,FALSE)="②公益財団法人","公財","")))</f>
        <v/>
      </c>
      <c r="L82" s="20" t="str">
        <f>IF(A82="","",VLOOKUP(A82,#REF!,15,FALSE))</f>
        <v/>
      </c>
      <c r="M82" s="21" t="str">
        <f>IF(A82="","",IF(VLOOKUP(A82,#REF!,15,FALSE)="国所管",VLOOKUP(A82,#REF!,26,FALSE),""))</f>
        <v/>
      </c>
      <c r="N82" s="22" t="str">
        <f>IF(A82="","",IF(AND(P82="○",O82="分担契約/単価契約"),"単価契約"&amp;CHAR(10)&amp;"予定調達総額 "&amp;TEXT(VLOOKUP(A82,#REF!,18,FALSE),"#,##0円")&amp;"(B)"&amp;CHAR(10)&amp;"分担契約"&amp;CHAR(10)&amp;VLOOKUP(A82,#REF!,34,FALSE),IF(AND(P82="○",O82="分担契約"),"分担契約"&amp;CHAR(10)&amp;"契約総額 "&amp;TEXT(VLOOKUP(A82,#REF!,18,FALSE),"#,##0円")&amp;"(B)"&amp;CHAR(10)&amp;VLOOKUP(A82,#REF!,34,FALSE),(IF(O82="分担契約/単価契約","単価契約"&amp;CHAR(10)&amp;"予定調達総額 "&amp;TEXT(VLOOKUP(A82,#REF!,18,FALSE),"#,##0円")&amp;CHAR(10)&amp;"分担契約"&amp;CHAR(10)&amp;VLOOKUP(A82,#REF!,34,FALSE),IF(O82="分担契約","分担契約"&amp;CHAR(10)&amp;"契約総額 "&amp;TEXT(VLOOKUP(A82,#REF!,18,FALSE),"#,##0円")&amp;CHAR(10)&amp;VLOOKUP(A82,#REF!,34,FALSE),IF(O82="単価契約","単価契約"&amp;CHAR(10)&amp;"予定調達総額 "&amp;TEXT(VLOOKUP(A82,#REF!,18,FALSE),"#,##0円")&amp;CHAR(10)&amp;VLOOKUP(A82,#REF!,34,FALSE),VLOOKUP(A82,#REF!,34,FALSE))))))))</f>
        <v/>
      </c>
    </row>
    <row r="83" spans="1:14" s="12" customFormat="1" ht="69.900000000000006" customHeight="1" x14ac:dyDescent="0.2">
      <c r="A83" s="13"/>
      <c r="B83" s="14" t="str">
        <f>IF(A83="","",VLOOKUP(A83,#REF!,7,FALSE))</f>
        <v/>
      </c>
      <c r="C83" s="1" t="str">
        <f>IF(A83="","",VLOOKUP(A83,#REF!,8,FALSE))</f>
        <v/>
      </c>
      <c r="D83" s="15" t="str">
        <f>IF(A83="","",VLOOKUP(A83,#REF!,11,FALSE))</f>
        <v/>
      </c>
      <c r="E83" s="14" t="str">
        <f>IF(A83="","",VLOOKUP(A83,#REF!,12,FALSE))</f>
        <v/>
      </c>
      <c r="F83" s="16" t="str">
        <f>IF(A83="","",VLOOKUP(A83,#REF!,13,FALSE))</f>
        <v/>
      </c>
      <c r="G83" s="17" t="str">
        <f>IF(A83="","",IF(VLOOKUP(A83,#REF!,16,FALSE)="②一般競争入札（総合評価方式）","一般競争入札"&amp;CHAR(10)&amp;"（総合評価方式）","一般競争入札"))</f>
        <v/>
      </c>
      <c r="H83" s="18" t="str">
        <f>IF(A83="","",IF(VLOOKUP(A83,#REF!,18,FALSE)="他官署で調達手続きを実施のため","他官署で調達手続きを実施のため",IF(VLOOKUP(A83,#REF!,25,FALSE)="②同種の他の契約の予定価格を類推されるおそれがあるため公表しない","同種の他の契約の予定価格を類推されるおそれがあるため公表しない",IF(VLOOKUP(A83,#REF!,25,FALSE)="－","－",IF(VLOOKUP(A83,#REF!,9,FALSE)&lt;&gt;"",TEXT(VLOOKUP(A83,#REF!,18,FALSE),"#,##0円")&amp;CHAR(10)&amp;"(A)",VLOOKUP(A83,#REF!,18,FALSE))))))</f>
        <v/>
      </c>
      <c r="I83" s="18" t="str">
        <f>IF(A83="","",VLOOKUP(A83,#REF!,19,FALSE))</f>
        <v/>
      </c>
      <c r="J83" s="19" t="str">
        <f>IF(A83="","",IF(VLOOKUP(A83,#REF!,18,FALSE)="他官署で調達手続きを実施のため","－",IF(VLOOKUP(A83,#REF!,25,FALSE)="②同種の他の契約の予定価格を類推されるおそれがあるため公表しない","－",IF(VLOOKUP(A83,#REF!,25,FALSE)="－","－",IF(VLOOKUP(A83,#REF!,9,FALSE)&lt;&gt;"",TEXT(VLOOKUP(A83,#REF!,21,FALSE),"#.0%")&amp;CHAR(10)&amp;"(B/A×100)",VLOOKUP(A83,#REF!,21,FALSE))))))</f>
        <v/>
      </c>
      <c r="K83" s="20" t="str">
        <f>IF(A83="","",IF(VLOOKUP(A83,#REF!,14,FALSE)="①公益社団法人","公社",IF(VLOOKUP(A83,#REF!,14,FALSE)="②公益財団法人","公財","")))</f>
        <v/>
      </c>
      <c r="L83" s="20" t="str">
        <f>IF(A83="","",VLOOKUP(A83,#REF!,15,FALSE))</f>
        <v/>
      </c>
      <c r="M83" s="21" t="str">
        <f>IF(A83="","",IF(VLOOKUP(A83,#REF!,15,FALSE)="国所管",VLOOKUP(A83,#REF!,26,FALSE),""))</f>
        <v/>
      </c>
      <c r="N83" s="22" t="str">
        <f>IF(A83="","",IF(AND(P83="○",O83="分担契約/単価契約"),"単価契約"&amp;CHAR(10)&amp;"予定調達総額 "&amp;TEXT(VLOOKUP(A83,#REF!,18,FALSE),"#,##0円")&amp;"(B)"&amp;CHAR(10)&amp;"分担契約"&amp;CHAR(10)&amp;VLOOKUP(A83,#REF!,34,FALSE),IF(AND(P83="○",O83="分担契約"),"分担契約"&amp;CHAR(10)&amp;"契約総額 "&amp;TEXT(VLOOKUP(A83,#REF!,18,FALSE),"#,##0円")&amp;"(B)"&amp;CHAR(10)&amp;VLOOKUP(A83,#REF!,34,FALSE),(IF(O83="分担契約/単価契約","単価契約"&amp;CHAR(10)&amp;"予定調達総額 "&amp;TEXT(VLOOKUP(A83,#REF!,18,FALSE),"#,##0円")&amp;CHAR(10)&amp;"分担契約"&amp;CHAR(10)&amp;VLOOKUP(A83,#REF!,34,FALSE),IF(O83="分担契約","分担契約"&amp;CHAR(10)&amp;"契約総額 "&amp;TEXT(VLOOKUP(A83,#REF!,18,FALSE),"#,##0円")&amp;CHAR(10)&amp;VLOOKUP(A83,#REF!,34,FALSE),IF(O83="単価契約","単価契約"&amp;CHAR(10)&amp;"予定調達総額 "&amp;TEXT(VLOOKUP(A83,#REF!,18,FALSE),"#,##0円")&amp;CHAR(10)&amp;VLOOKUP(A83,#REF!,34,FALSE),VLOOKUP(A83,#REF!,34,FALSE))))))))</f>
        <v/>
      </c>
    </row>
    <row r="84" spans="1:14" s="12" customFormat="1" ht="69.900000000000006" customHeight="1" x14ac:dyDescent="0.2">
      <c r="A84" s="13"/>
      <c r="B84" s="14" t="str">
        <f>IF(A84="","",VLOOKUP(A84,#REF!,7,FALSE))</f>
        <v/>
      </c>
      <c r="C84" s="1" t="str">
        <f>IF(A84="","",VLOOKUP(A84,#REF!,8,FALSE))</f>
        <v/>
      </c>
      <c r="D84" s="15" t="str">
        <f>IF(A84="","",VLOOKUP(A84,#REF!,11,FALSE))</f>
        <v/>
      </c>
      <c r="E84" s="14" t="str">
        <f>IF(A84="","",VLOOKUP(A84,#REF!,12,FALSE))</f>
        <v/>
      </c>
      <c r="F84" s="16" t="str">
        <f>IF(A84="","",VLOOKUP(A84,#REF!,13,FALSE))</f>
        <v/>
      </c>
      <c r="G84" s="17" t="str">
        <f>IF(A84="","",IF(VLOOKUP(A84,#REF!,16,FALSE)="②一般競争入札（総合評価方式）","一般競争入札"&amp;CHAR(10)&amp;"（総合評価方式）","一般競争入札"))</f>
        <v/>
      </c>
      <c r="H84" s="18" t="str">
        <f>IF(A84="","",IF(VLOOKUP(A84,#REF!,18,FALSE)="他官署で調達手続きを実施のため","他官署で調達手続きを実施のため",IF(VLOOKUP(A84,#REF!,25,FALSE)="②同種の他の契約の予定価格を類推されるおそれがあるため公表しない","同種の他の契約の予定価格を類推されるおそれがあるため公表しない",IF(VLOOKUP(A84,#REF!,25,FALSE)="－","－",IF(VLOOKUP(A84,#REF!,9,FALSE)&lt;&gt;"",TEXT(VLOOKUP(A84,#REF!,18,FALSE),"#,##0円")&amp;CHAR(10)&amp;"(A)",VLOOKUP(A84,#REF!,18,FALSE))))))</f>
        <v/>
      </c>
      <c r="I84" s="18" t="str">
        <f>IF(A84="","",VLOOKUP(A84,#REF!,19,FALSE))</f>
        <v/>
      </c>
      <c r="J84" s="19" t="str">
        <f>IF(A84="","",IF(VLOOKUP(A84,#REF!,18,FALSE)="他官署で調達手続きを実施のため","－",IF(VLOOKUP(A84,#REF!,25,FALSE)="②同種の他の契約の予定価格を類推されるおそれがあるため公表しない","－",IF(VLOOKUP(A84,#REF!,25,FALSE)="－","－",IF(VLOOKUP(A84,#REF!,9,FALSE)&lt;&gt;"",TEXT(VLOOKUP(A84,#REF!,21,FALSE),"#.0%")&amp;CHAR(10)&amp;"(B/A×100)",VLOOKUP(A84,#REF!,21,FALSE))))))</f>
        <v/>
      </c>
      <c r="K84" s="20" t="str">
        <f>IF(A84="","",IF(VLOOKUP(A84,#REF!,14,FALSE)="①公益社団法人","公社",IF(VLOOKUP(A84,#REF!,14,FALSE)="②公益財団法人","公財","")))</f>
        <v/>
      </c>
      <c r="L84" s="20" t="str">
        <f>IF(A84="","",VLOOKUP(A84,#REF!,15,FALSE))</f>
        <v/>
      </c>
      <c r="M84" s="21" t="str">
        <f>IF(A84="","",IF(VLOOKUP(A84,#REF!,15,FALSE)="国所管",VLOOKUP(A84,#REF!,26,FALSE),""))</f>
        <v/>
      </c>
      <c r="N84" s="22" t="str">
        <f>IF(A84="","",IF(AND(P84="○",O84="分担契約/単価契約"),"単価契約"&amp;CHAR(10)&amp;"予定調達総額 "&amp;TEXT(VLOOKUP(A84,#REF!,18,FALSE),"#,##0円")&amp;"(B)"&amp;CHAR(10)&amp;"分担契約"&amp;CHAR(10)&amp;VLOOKUP(A84,#REF!,34,FALSE),IF(AND(P84="○",O84="分担契約"),"分担契約"&amp;CHAR(10)&amp;"契約総額 "&amp;TEXT(VLOOKUP(A84,#REF!,18,FALSE),"#,##0円")&amp;"(B)"&amp;CHAR(10)&amp;VLOOKUP(A84,#REF!,34,FALSE),(IF(O84="分担契約/単価契約","単価契約"&amp;CHAR(10)&amp;"予定調達総額 "&amp;TEXT(VLOOKUP(A84,#REF!,18,FALSE),"#,##0円")&amp;CHAR(10)&amp;"分担契約"&amp;CHAR(10)&amp;VLOOKUP(A84,#REF!,34,FALSE),IF(O84="分担契約","分担契約"&amp;CHAR(10)&amp;"契約総額 "&amp;TEXT(VLOOKUP(A84,#REF!,18,FALSE),"#,##0円")&amp;CHAR(10)&amp;VLOOKUP(A84,#REF!,34,FALSE),IF(O84="単価契約","単価契約"&amp;CHAR(10)&amp;"予定調達総額 "&amp;TEXT(VLOOKUP(A84,#REF!,18,FALSE),"#,##0円")&amp;CHAR(10)&amp;VLOOKUP(A84,#REF!,34,FALSE),VLOOKUP(A84,#REF!,34,FALSE))))))))</f>
        <v/>
      </c>
    </row>
    <row r="85" spans="1:14" s="12" customFormat="1" ht="69.900000000000006" customHeight="1" x14ac:dyDescent="0.2">
      <c r="A85" s="13"/>
      <c r="B85" s="14" t="str">
        <f>IF(A85="","",VLOOKUP(A85,#REF!,7,FALSE))</f>
        <v/>
      </c>
      <c r="C85" s="1" t="str">
        <f>IF(A85="","",VLOOKUP(A85,#REF!,8,FALSE))</f>
        <v/>
      </c>
      <c r="D85" s="15" t="str">
        <f>IF(A85="","",VLOOKUP(A85,#REF!,11,FALSE))</f>
        <v/>
      </c>
      <c r="E85" s="14" t="str">
        <f>IF(A85="","",VLOOKUP(A85,#REF!,12,FALSE))</f>
        <v/>
      </c>
      <c r="F85" s="16" t="str">
        <f>IF(A85="","",VLOOKUP(A85,#REF!,13,FALSE))</f>
        <v/>
      </c>
      <c r="G85" s="17" t="str">
        <f>IF(A85="","",IF(VLOOKUP(A85,#REF!,16,FALSE)="②一般競争入札（総合評価方式）","一般競争入札"&amp;CHAR(10)&amp;"（総合評価方式）","一般競争入札"))</f>
        <v/>
      </c>
      <c r="H85" s="18" t="str">
        <f>IF(A85="","",IF(VLOOKUP(A85,#REF!,18,FALSE)="他官署で調達手続きを実施のため","他官署で調達手続きを実施のため",IF(VLOOKUP(A85,#REF!,25,FALSE)="②同種の他の契約の予定価格を類推されるおそれがあるため公表しない","同種の他の契約の予定価格を類推されるおそれがあるため公表しない",IF(VLOOKUP(A85,#REF!,25,FALSE)="－","－",IF(VLOOKUP(A85,#REF!,9,FALSE)&lt;&gt;"",TEXT(VLOOKUP(A85,#REF!,18,FALSE),"#,##0円")&amp;CHAR(10)&amp;"(A)",VLOOKUP(A85,#REF!,18,FALSE))))))</f>
        <v/>
      </c>
      <c r="I85" s="18" t="str">
        <f>IF(A85="","",VLOOKUP(A85,#REF!,19,FALSE))</f>
        <v/>
      </c>
      <c r="J85" s="19" t="str">
        <f>IF(A85="","",IF(VLOOKUP(A85,#REF!,18,FALSE)="他官署で調達手続きを実施のため","－",IF(VLOOKUP(A85,#REF!,25,FALSE)="②同種の他の契約の予定価格を類推されるおそれがあるため公表しない","－",IF(VLOOKUP(A85,#REF!,25,FALSE)="－","－",IF(VLOOKUP(A85,#REF!,9,FALSE)&lt;&gt;"",TEXT(VLOOKUP(A85,#REF!,21,FALSE),"#.0%")&amp;CHAR(10)&amp;"(B/A×100)",VLOOKUP(A85,#REF!,21,FALSE))))))</f>
        <v/>
      </c>
      <c r="K85" s="20" t="str">
        <f>IF(A85="","",IF(VLOOKUP(A85,#REF!,14,FALSE)="①公益社団法人","公社",IF(VLOOKUP(A85,#REF!,14,FALSE)="②公益財団法人","公財","")))</f>
        <v/>
      </c>
      <c r="L85" s="20" t="str">
        <f>IF(A85="","",VLOOKUP(A85,#REF!,15,FALSE))</f>
        <v/>
      </c>
      <c r="M85" s="21" t="str">
        <f>IF(A85="","",IF(VLOOKUP(A85,#REF!,15,FALSE)="国所管",VLOOKUP(A85,#REF!,26,FALSE),""))</f>
        <v/>
      </c>
      <c r="N85" s="22" t="str">
        <f>IF(A85="","",IF(AND(P85="○",O85="分担契約/単価契約"),"単価契約"&amp;CHAR(10)&amp;"予定調達総額 "&amp;TEXT(VLOOKUP(A85,#REF!,18,FALSE),"#,##0円")&amp;"(B)"&amp;CHAR(10)&amp;"分担契約"&amp;CHAR(10)&amp;VLOOKUP(A85,#REF!,34,FALSE),IF(AND(P85="○",O85="分担契約"),"分担契約"&amp;CHAR(10)&amp;"契約総額 "&amp;TEXT(VLOOKUP(A85,#REF!,18,FALSE),"#,##0円")&amp;"(B)"&amp;CHAR(10)&amp;VLOOKUP(A85,#REF!,34,FALSE),(IF(O85="分担契約/単価契約","単価契約"&amp;CHAR(10)&amp;"予定調達総額 "&amp;TEXT(VLOOKUP(A85,#REF!,18,FALSE),"#,##0円")&amp;CHAR(10)&amp;"分担契約"&amp;CHAR(10)&amp;VLOOKUP(A85,#REF!,34,FALSE),IF(O85="分担契約","分担契約"&amp;CHAR(10)&amp;"契約総額 "&amp;TEXT(VLOOKUP(A85,#REF!,18,FALSE),"#,##0円")&amp;CHAR(10)&amp;VLOOKUP(A85,#REF!,34,FALSE),IF(O85="単価契約","単価契約"&amp;CHAR(10)&amp;"予定調達総額 "&amp;TEXT(VLOOKUP(A85,#REF!,18,FALSE),"#,##0円")&amp;CHAR(10)&amp;VLOOKUP(A85,#REF!,34,FALSE),VLOOKUP(A85,#REF!,34,FALSE))))))))</f>
        <v/>
      </c>
    </row>
    <row r="86" spans="1:14" s="12" customFormat="1" ht="69.900000000000006" customHeight="1" x14ac:dyDescent="0.2">
      <c r="A86" s="13"/>
      <c r="B86" s="14" t="str">
        <f>IF(A86="","",VLOOKUP(A86,#REF!,7,FALSE))</f>
        <v/>
      </c>
      <c r="C86" s="1" t="str">
        <f>IF(A86="","",VLOOKUP(A86,#REF!,8,FALSE))</f>
        <v/>
      </c>
      <c r="D86" s="15" t="str">
        <f>IF(A86="","",VLOOKUP(A86,#REF!,11,FALSE))</f>
        <v/>
      </c>
      <c r="E86" s="14" t="str">
        <f>IF(A86="","",VLOOKUP(A86,#REF!,12,FALSE))</f>
        <v/>
      </c>
      <c r="F86" s="16" t="str">
        <f>IF(A86="","",VLOOKUP(A86,#REF!,13,FALSE))</f>
        <v/>
      </c>
      <c r="G86" s="17" t="str">
        <f>IF(A86="","",IF(VLOOKUP(A86,#REF!,16,FALSE)="②一般競争入札（総合評価方式）","一般競争入札"&amp;CHAR(10)&amp;"（総合評価方式）","一般競争入札"))</f>
        <v/>
      </c>
      <c r="H86" s="18" t="str">
        <f>IF(A86="","",IF(VLOOKUP(A86,#REF!,18,FALSE)="他官署で調達手続きを実施のため","他官署で調達手続きを実施のため",IF(VLOOKUP(A86,#REF!,25,FALSE)="②同種の他の契約の予定価格を類推されるおそれがあるため公表しない","同種の他の契約の予定価格を類推されるおそれがあるため公表しない",IF(VLOOKUP(A86,#REF!,25,FALSE)="－","－",IF(VLOOKUP(A86,#REF!,9,FALSE)&lt;&gt;"",TEXT(VLOOKUP(A86,#REF!,18,FALSE),"#,##0円")&amp;CHAR(10)&amp;"(A)",VLOOKUP(A86,#REF!,18,FALSE))))))</f>
        <v/>
      </c>
      <c r="I86" s="18" t="str">
        <f>IF(A86="","",VLOOKUP(A86,#REF!,19,FALSE))</f>
        <v/>
      </c>
      <c r="J86" s="19" t="str">
        <f>IF(A86="","",IF(VLOOKUP(A86,#REF!,18,FALSE)="他官署で調達手続きを実施のため","－",IF(VLOOKUP(A86,#REF!,25,FALSE)="②同種の他の契約の予定価格を類推されるおそれがあるため公表しない","－",IF(VLOOKUP(A86,#REF!,25,FALSE)="－","－",IF(VLOOKUP(A86,#REF!,9,FALSE)&lt;&gt;"",TEXT(VLOOKUP(A86,#REF!,21,FALSE),"#.0%")&amp;CHAR(10)&amp;"(B/A×100)",VLOOKUP(A86,#REF!,21,FALSE))))))</f>
        <v/>
      </c>
      <c r="K86" s="20" t="str">
        <f>IF(A86="","",IF(VLOOKUP(A86,#REF!,14,FALSE)="①公益社団法人","公社",IF(VLOOKUP(A86,#REF!,14,FALSE)="②公益財団法人","公財","")))</f>
        <v/>
      </c>
      <c r="L86" s="20" t="str">
        <f>IF(A86="","",VLOOKUP(A86,#REF!,15,FALSE))</f>
        <v/>
      </c>
      <c r="M86" s="21" t="str">
        <f>IF(A86="","",IF(VLOOKUP(A86,#REF!,15,FALSE)="国所管",VLOOKUP(A86,#REF!,26,FALSE),""))</f>
        <v/>
      </c>
      <c r="N86" s="22" t="str">
        <f>IF(A86="","",IF(AND(P86="○",O86="分担契約/単価契約"),"単価契約"&amp;CHAR(10)&amp;"予定調達総額 "&amp;TEXT(VLOOKUP(A86,#REF!,18,FALSE),"#,##0円")&amp;"(B)"&amp;CHAR(10)&amp;"分担契約"&amp;CHAR(10)&amp;VLOOKUP(A86,#REF!,34,FALSE),IF(AND(P86="○",O86="分担契約"),"分担契約"&amp;CHAR(10)&amp;"契約総額 "&amp;TEXT(VLOOKUP(A86,#REF!,18,FALSE),"#,##0円")&amp;"(B)"&amp;CHAR(10)&amp;VLOOKUP(A86,#REF!,34,FALSE),(IF(O86="分担契約/単価契約","単価契約"&amp;CHAR(10)&amp;"予定調達総額 "&amp;TEXT(VLOOKUP(A86,#REF!,18,FALSE),"#,##0円")&amp;CHAR(10)&amp;"分担契約"&amp;CHAR(10)&amp;VLOOKUP(A86,#REF!,34,FALSE),IF(O86="分担契約","分担契約"&amp;CHAR(10)&amp;"契約総額 "&amp;TEXT(VLOOKUP(A86,#REF!,18,FALSE),"#,##0円")&amp;CHAR(10)&amp;VLOOKUP(A86,#REF!,34,FALSE),IF(O86="単価契約","単価契約"&amp;CHAR(10)&amp;"予定調達総額 "&amp;TEXT(VLOOKUP(A86,#REF!,18,FALSE),"#,##0円")&amp;CHAR(10)&amp;VLOOKUP(A86,#REF!,34,FALSE),VLOOKUP(A86,#REF!,34,FALSE))))))))</f>
        <v/>
      </c>
    </row>
    <row r="87" spans="1:14" s="12" customFormat="1" ht="69.900000000000006" customHeight="1" x14ac:dyDescent="0.2">
      <c r="A87" s="13"/>
      <c r="B87" s="14" t="str">
        <f>IF(A87="","",VLOOKUP(A87,#REF!,7,FALSE))</f>
        <v/>
      </c>
      <c r="C87" s="1" t="str">
        <f>IF(A87="","",VLOOKUP(A87,#REF!,8,FALSE))</f>
        <v/>
      </c>
      <c r="D87" s="15" t="str">
        <f>IF(A87="","",VLOOKUP(A87,#REF!,11,FALSE))</f>
        <v/>
      </c>
      <c r="E87" s="14" t="str">
        <f>IF(A87="","",VLOOKUP(A87,#REF!,12,FALSE))</f>
        <v/>
      </c>
      <c r="F87" s="16" t="str">
        <f>IF(A87="","",VLOOKUP(A87,#REF!,13,FALSE))</f>
        <v/>
      </c>
      <c r="G87" s="17" t="str">
        <f>IF(A87="","",IF(VLOOKUP(A87,#REF!,16,FALSE)="②一般競争入札（総合評価方式）","一般競争入札"&amp;CHAR(10)&amp;"（総合評価方式）","一般競争入札"))</f>
        <v/>
      </c>
      <c r="H87" s="18" t="str">
        <f>IF(A87="","",IF(VLOOKUP(A87,#REF!,18,FALSE)="他官署で調達手続きを実施のため","他官署で調達手続きを実施のため",IF(VLOOKUP(A87,#REF!,25,FALSE)="②同種の他の契約の予定価格を類推されるおそれがあるため公表しない","同種の他の契約の予定価格を類推されるおそれがあるため公表しない",IF(VLOOKUP(A87,#REF!,25,FALSE)="－","－",IF(VLOOKUP(A87,#REF!,9,FALSE)&lt;&gt;"",TEXT(VLOOKUP(A87,#REF!,18,FALSE),"#,##0円")&amp;CHAR(10)&amp;"(A)",VLOOKUP(A87,#REF!,18,FALSE))))))</f>
        <v/>
      </c>
      <c r="I87" s="18" t="str">
        <f>IF(A87="","",VLOOKUP(A87,#REF!,19,FALSE))</f>
        <v/>
      </c>
      <c r="J87" s="19" t="str">
        <f>IF(A87="","",IF(VLOOKUP(A87,#REF!,18,FALSE)="他官署で調達手続きを実施のため","－",IF(VLOOKUP(A87,#REF!,25,FALSE)="②同種の他の契約の予定価格を類推されるおそれがあるため公表しない","－",IF(VLOOKUP(A87,#REF!,25,FALSE)="－","－",IF(VLOOKUP(A87,#REF!,9,FALSE)&lt;&gt;"",TEXT(VLOOKUP(A87,#REF!,21,FALSE),"#.0%")&amp;CHAR(10)&amp;"(B/A×100)",VLOOKUP(A87,#REF!,21,FALSE))))))</f>
        <v/>
      </c>
      <c r="K87" s="20" t="str">
        <f>IF(A87="","",IF(VLOOKUP(A87,#REF!,14,FALSE)="①公益社団法人","公社",IF(VLOOKUP(A87,#REF!,14,FALSE)="②公益財団法人","公財","")))</f>
        <v/>
      </c>
      <c r="L87" s="20" t="str">
        <f>IF(A87="","",VLOOKUP(A87,#REF!,15,FALSE))</f>
        <v/>
      </c>
      <c r="M87" s="21" t="str">
        <f>IF(A87="","",IF(VLOOKUP(A87,#REF!,15,FALSE)="国所管",VLOOKUP(A87,#REF!,26,FALSE),""))</f>
        <v/>
      </c>
      <c r="N87" s="22" t="str">
        <f>IF(A87="","",IF(AND(P87="○",O87="分担契約/単価契約"),"単価契約"&amp;CHAR(10)&amp;"予定調達総額 "&amp;TEXT(VLOOKUP(A87,#REF!,18,FALSE),"#,##0円")&amp;"(B)"&amp;CHAR(10)&amp;"分担契約"&amp;CHAR(10)&amp;VLOOKUP(A87,#REF!,34,FALSE),IF(AND(P87="○",O87="分担契約"),"分担契約"&amp;CHAR(10)&amp;"契約総額 "&amp;TEXT(VLOOKUP(A87,#REF!,18,FALSE),"#,##0円")&amp;"(B)"&amp;CHAR(10)&amp;VLOOKUP(A87,#REF!,34,FALSE),(IF(O87="分担契約/単価契約","単価契約"&amp;CHAR(10)&amp;"予定調達総額 "&amp;TEXT(VLOOKUP(A87,#REF!,18,FALSE),"#,##0円")&amp;CHAR(10)&amp;"分担契約"&amp;CHAR(10)&amp;VLOOKUP(A87,#REF!,34,FALSE),IF(O87="分担契約","分担契約"&amp;CHAR(10)&amp;"契約総額 "&amp;TEXT(VLOOKUP(A87,#REF!,18,FALSE),"#,##0円")&amp;CHAR(10)&amp;VLOOKUP(A87,#REF!,34,FALSE),IF(O87="単価契約","単価契約"&amp;CHAR(10)&amp;"予定調達総額 "&amp;TEXT(VLOOKUP(A87,#REF!,18,FALSE),"#,##0円")&amp;CHAR(10)&amp;VLOOKUP(A87,#REF!,34,FALSE),VLOOKUP(A87,#REF!,34,FALSE))))))))</f>
        <v/>
      </c>
    </row>
    <row r="88" spans="1:14" s="12" customFormat="1" ht="69.900000000000006" customHeight="1" x14ac:dyDescent="0.2">
      <c r="A88" s="13"/>
      <c r="B88" s="14" t="str">
        <f>IF(A88="","",VLOOKUP(A88,#REF!,7,FALSE))</f>
        <v/>
      </c>
      <c r="C88" s="1" t="str">
        <f>IF(A88="","",VLOOKUP(A88,#REF!,8,FALSE))</f>
        <v/>
      </c>
      <c r="D88" s="15" t="str">
        <f>IF(A88="","",VLOOKUP(A88,#REF!,11,FALSE))</f>
        <v/>
      </c>
      <c r="E88" s="14" t="str">
        <f>IF(A88="","",VLOOKUP(A88,#REF!,12,FALSE))</f>
        <v/>
      </c>
      <c r="F88" s="16" t="str">
        <f>IF(A88="","",VLOOKUP(A88,#REF!,13,FALSE))</f>
        <v/>
      </c>
      <c r="G88" s="17" t="str">
        <f>IF(A88="","",IF(VLOOKUP(A88,#REF!,16,FALSE)="②一般競争入札（総合評価方式）","一般競争入札"&amp;CHAR(10)&amp;"（総合評価方式）","一般競争入札"))</f>
        <v/>
      </c>
      <c r="H88" s="18" t="str">
        <f>IF(A88="","",IF(VLOOKUP(A88,#REF!,18,FALSE)="他官署で調達手続きを実施のため","他官署で調達手続きを実施のため",IF(VLOOKUP(A88,#REF!,25,FALSE)="②同種の他の契約の予定価格を類推されるおそれがあるため公表しない","同種の他の契約の予定価格を類推されるおそれがあるため公表しない",IF(VLOOKUP(A88,#REF!,25,FALSE)="－","－",IF(VLOOKUP(A88,#REF!,9,FALSE)&lt;&gt;"",TEXT(VLOOKUP(A88,#REF!,18,FALSE),"#,##0円")&amp;CHAR(10)&amp;"(A)",VLOOKUP(A88,#REF!,18,FALSE))))))</f>
        <v/>
      </c>
      <c r="I88" s="18" t="str">
        <f>IF(A88="","",VLOOKUP(A88,#REF!,19,FALSE))</f>
        <v/>
      </c>
      <c r="J88" s="19" t="str">
        <f>IF(A88="","",IF(VLOOKUP(A88,#REF!,18,FALSE)="他官署で調達手続きを実施のため","－",IF(VLOOKUP(A88,#REF!,25,FALSE)="②同種の他の契約の予定価格を類推されるおそれがあるため公表しない","－",IF(VLOOKUP(A88,#REF!,25,FALSE)="－","－",IF(VLOOKUP(A88,#REF!,9,FALSE)&lt;&gt;"",TEXT(VLOOKUP(A88,#REF!,21,FALSE),"#.0%")&amp;CHAR(10)&amp;"(B/A×100)",VLOOKUP(A88,#REF!,21,FALSE))))))</f>
        <v/>
      </c>
      <c r="K88" s="20" t="str">
        <f>IF(A88="","",IF(VLOOKUP(A88,#REF!,14,FALSE)="①公益社団法人","公社",IF(VLOOKUP(A88,#REF!,14,FALSE)="②公益財団法人","公財","")))</f>
        <v/>
      </c>
      <c r="L88" s="20" t="str">
        <f>IF(A88="","",VLOOKUP(A88,#REF!,15,FALSE))</f>
        <v/>
      </c>
      <c r="M88" s="21" t="str">
        <f>IF(A88="","",IF(VLOOKUP(A88,#REF!,15,FALSE)="国所管",VLOOKUP(A88,#REF!,26,FALSE),""))</f>
        <v/>
      </c>
      <c r="N88" s="22" t="str">
        <f>IF(A88="","",IF(AND(P88="○",O88="分担契約/単価契約"),"単価契約"&amp;CHAR(10)&amp;"予定調達総額 "&amp;TEXT(VLOOKUP(A88,#REF!,18,FALSE),"#,##0円")&amp;"(B)"&amp;CHAR(10)&amp;"分担契約"&amp;CHAR(10)&amp;VLOOKUP(A88,#REF!,34,FALSE),IF(AND(P88="○",O88="分担契約"),"分担契約"&amp;CHAR(10)&amp;"契約総額 "&amp;TEXT(VLOOKUP(A88,#REF!,18,FALSE),"#,##0円")&amp;"(B)"&amp;CHAR(10)&amp;VLOOKUP(A88,#REF!,34,FALSE),(IF(O88="分担契約/単価契約","単価契約"&amp;CHAR(10)&amp;"予定調達総額 "&amp;TEXT(VLOOKUP(A88,#REF!,18,FALSE),"#,##0円")&amp;CHAR(10)&amp;"分担契約"&amp;CHAR(10)&amp;VLOOKUP(A88,#REF!,34,FALSE),IF(O88="分担契約","分担契約"&amp;CHAR(10)&amp;"契約総額 "&amp;TEXT(VLOOKUP(A88,#REF!,18,FALSE),"#,##0円")&amp;CHAR(10)&amp;VLOOKUP(A88,#REF!,34,FALSE),IF(O88="単価契約","単価契約"&amp;CHAR(10)&amp;"予定調達総額 "&amp;TEXT(VLOOKUP(A88,#REF!,18,FALSE),"#,##0円")&amp;CHAR(10)&amp;VLOOKUP(A88,#REF!,34,FALSE),VLOOKUP(A88,#REF!,34,FALSE))))))))</f>
        <v/>
      </c>
    </row>
    <row r="89" spans="1:14" s="12" customFormat="1" ht="69.900000000000006" customHeight="1" x14ac:dyDescent="0.2">
      <c r="A89" s="13"/>
      <c r="B89" s="14" t="str">
        <f>IF(A89="","",VLOOKUP(A89,#REF!,7,FALSE))</f>
        <v/>
      </c>
      <c r="C89" s="1" t="str">
        <f>IF(A89="","",VLOOKUP(A89,#REF!,8,FALSE))</f>
        <v/>
      </c>
      <c r="D89" s="15" t="str">
        <f>IF(A89="","",VLOOKUP(A89,#REF!,11,FALSE))</f>
        <v/>
      </c>
      <c r="E89" s="14" t="str">
        <f>IF(A89="","",VLOOKUP(A89,#REF!,12,FALSE))</f>
        <v/>
      </c>
      <c r="F89" s="16" t="str">
        <f>IF(A89="","",VLOOKUP(A89,#REF!,13,FALSE))</f>
        <v/>
      </c>
      <c r="G89" s="17" t="str">
        <f>IF(A89="","",IF(VLOOKUP(A89,#REF!,16,FALSE)="②一般競争入札（総合評価方式）","一般競争入札"&amp;CHAR(10)&amp;"（総合評価方式）","一般競争入札"))</f>
        <v/>
      </c>
      <c r="H89" s="18" t="str">
        <f>IF(A89="","",IF(VLOOKUP(A89,#REF!,18,FALSE)="他官署で調達手続きを実施のため","他官署で調達手続きを実施のため",IF(VLOOKUP(A89,#REF!,25,FALSE)="②同種の他の契約の予定価格を類推されるおそれがあるため公表しない","同種の他の契約の予定価格を類推されるおそれがあるため公表しない",IF(VLOOKUP(A89,#REF!,25,FALSE)="－","－",IF(VLOOKUP(A89,#REF!,9,FALSE)&lt;&gt;"",TEXT(VLOOKUP(A89,#REF!,18,FALSE),"#,##0円")&amp;CHAR(10)&amp;"(A)",VLOOKUP(A89,#REF!,18,FALSE))))))</f>
        <v/>
      </c>
      <c r="I89" s="18" t="str">
        <f>IF(A89="","",VLOOKUP(A89,#REF!,19,FALSE))</f>
        <v/>
      </c>
      <c r="J89" s="19" t="str">
        <f>IF(A89="","",IF(VLOOKUP(A89,#REF!,18,FALSE)="他官署で調達手続きを実施のため","－",IF(VLOOKUP(A89,#REF!,25,FALSE)="②同種の他の契約の予定価格を類推されるおそれがあるため公表しない","－",IF(VLOOKUP(A89,#REF!,25,FALSE)="－","－",IF(VLOOKUP(A89,#REF!,9,FALSE)&lt;&gt;"",TEXT(VLOOKUP(A89,#REF!,21,FALSE),"#.0%")&amp;CHAR(10)&amp;"(B/A×100)",VLOOKUP(A89,#REF!,21,FALSE))))))</f>
        <v/>
      </c>
      <c r="K89" s="20" t="str">
        <f>IF(A89="","",IF(VLOOKUP(A89,#REF!,14,FALSE)="①公益社団法人","公社",IF(VLOOKUP(A89,#REF!,14,FALSE)="②公益財団法人","公財","")))</f>
        <v/>
      </c>
      <c r="L89" s="20" t="str">
        <f>IF(A89="","",VLOOKUP(A89,#REF!,15,FALSE))</f>
        <v/>
      </c>
      <c r="M89" s="21" t="str">
        <f>IF(A89="","",IF(VLOOKUP(A89,#REF!,15,FALSE)="国所管",VLOOKUP(A89,#REF!,26,FALSE),""))</f>
        <v/>
      </c>
      <c r="N89" s="22" t="str">
        <f>IF(A89="","",IF(AND(P89="○",O89="分担契約/単価契約"),"単価契約"&amp;CHAR(10)&amp;"予定調達総額 "&amp;TEXT(VLOOKUP(A89,#REF!,18,FALSE),"#,##0円")&amp;"(B)"&amp;CHAR(10)&amp;"分担契約"&amp;CHAR(10)&amp;VLOOKUP(A89,#REF!,34,FALSE),IF(AND(P89="○",O89="分担契約"),"分担契約"&amp;CHAR(10)&amp;"契約総額 "&amp;TEXT(VLOOKUP(A89,#REF!,18,FALSE),"#,##0円")&amp;"(B)"&amp;CHAR(10)&amp;VLOOKUP(A89,#REF!,34,FALSE),(IF(O89="分担契約/単価契約","単価契約"&amp;CHAR(10)&amp;"予定調達総額 "&amp;TEXT(VLOOKUP(A89,#REF!,18,FALSE),"#,##0円")&amp;CHAR(10)&amp;"分担契約"&amp;CHAR(10)&amp;VLOOKUP(A89,#REF!,34,FALSE),IF(O89="分担契約","分担契約"&amp;CHAR(10)&amp;"契約総額 "&amp;TEXT(VLOOKUP(A89,#REF!,18,FALSE),"#,##0円")&amp;CHAR(10)&amp;VLOOKUP(A89,#REF!,34,FALSE),IF(O89="単価契約","単価契約"&amp;CHAR(10)&amp;"予定調達総額 "&amp;TEXT(VLOOKUP(A89,#REF!,18,FALSE),"#,##0円")&amp;CHAR(10)&amp;VLOOKUP(A89,#REF!,34,FALSE),VLOOKUP(A89,#REF!,34,FALSE))))))))</f>
        <v/>
      </c>
    </row>
    <row r="90" spans="1:14" s="12" customFormat="1" ht="69.900000000000006" customHeight="1" x14ac:dyDescent="0.2">
      <c r="A90" s="13"/>
      <c r="B90" s="14" t="str">
        <f>IF(A90="","",VLOOKUP(A90,#REF!,7,FALSE))</f>
        <v/>
      </c>
      <c r="C90" s="1" t="str">
        <f>IF(A90="","",VLOOKUP(A90,#REF!,8,FALSE))</f>
        <v/>
      </c>
      <c r="D90" s="15" t="str">
        <f>IF(A90="","",VLOOKUP(A90,#REF!,11,FALSE))</f>
        <v/>
      </c>
      <c r="E90" s="14" t="str">
        <f>IF(A90="","",VLOOKUP(A90,#REF!,12,FALSE))</f>
        <v/>
      </c>
      <c r="F90" s="16" t="str">
        <f>IF(A90="","",VLOOKUP(A90,#REF!,13,FALSE))</f>
        <v/>
      </c>
      <c r="G90" s="17" t="str">
        <f>IF(A90="","",IF(VLOOKUP(A90,#REF!,16,FALSE)="②一般競争入札（総合評価方式）","一般競争入札"&amp;CHAR(10)&amp;"（総合評価方式）","一般競争入札"))</f>
        <v/>
      </c>
      <c r="H90" s="18" t="str">
        <f>IF(A90="","",IF(VLOOKUP(A90,#REF!,18,FALSE)="他官署で調達手続きを実施のため","他官署で調達手続きを実施のため",IF(VLOOKUP(A90,#REF!,25,FALSE)="②同種の他の契約の予定価格を類推されるおそれがあるため公表しない","同種の他の契約の予定価格を類推されるおそれがあるため公表しない",IF(VLOOKUP(A90,#REF!,25,FALSE)="－","－",IF(VLOOKUP(A90,#REF!,9,FALSE)&lt;&gt;"",TEXT(VLOOKUP(A90,#REF!,18,FALSE),"#,##0円")&amp;CHAR(10)&amp;"(A)",VLOOKUP(A90,#REF!,18,FALSE))))))</f>
        <v/>
      </c>
      <c r="I90" s="18" t="str">
        <f>IF(A90="","",VLOOKUP(A90,#REF!,19,FALSE))</f>
        <v/>
      </c>
      <c r="J90" s="19" t="str">
        <f>IF(A90="","",IF(VLOOKUP(A90,#REF!,18,FALSE)="他官署で調達手続きを実施のため","－",IF(VLOOKUP(A90,#REF!,25,FALSE)="②同種の他の契約の予定価格を類推されるおそれがあるため公表しない","－",IF(VLOOKUP(A90,#REF!,25,FALSE)="－","－",IF(VLOOKUP(A90,#REF!,9,FALSE)&lt;&gt;"",TEXT(VLOOKUP(A90,#REF!,21,FALSE),"#.0%")&amp;CHAR(10)&amp;"(B/A×100)",VLOOKUP(A90,#REF!,21,FALSE))))))</f>
        <v/>
      </c>
      <c r="K90" s="20" t="str">
        <f>IF(A90="","",IF(VLOOKUP(A90,#REF!,14,FALSE)="①公益社団法人","公社",IF(VLOOKUP(A90,#REF!,14,FALSE)="②公益財団法人","公財","")))</f>
        <v/>
      </c>
      <c r="L90" s="20" t="str">
        <f>IF(A90="","",VLOOKUP(A90,#REF!,15,FALSE))</f>
        <v/>
      </c>
      <c r="M90" s="21" t="str">
        <f>IF(A90="","",IF(VLOOKUP(A90,#REF!,15,FALSE)="国所管",VLOOKUP(A90,#REF!,26,FALSE),""))</f>
        <v/>
      </c>
      <c r="N90" s="22" t="str">
        <f>IF(A90="","",IF(AND(P90="○",O90="分担契約/単価契約"),"単価契約"&amp;CHAR(10)&amp;"予定調達総額 "&amp;TEXT(VLOOKUP(A90,#REF!,18,FALSE),"#,##0円")&amp;"(B)"&amp;CHAR(10)&amp;"分担契約"&amp;CHAR(10)&amp;VLOOKUP(A90,#REF!,34,FALSE),IF(AND(P90="○",O90="分担契約"),"分担契約"&amp;CHAR(10)&amp;"契約総額 "&amp;TEXT(VLOOKUP(A90,#REF!,18,FALSE),"#,##0円")&amp;"(B)"&amp;CHAR(10)&amp;VLOOKUP(A90,#REF!,34,FALSE),(IF(O90="分担契約/単価契約","単価契約"&amp;CHAR(10)&amp;"予定調達総額 "&amp;TEXT(VLOOKUP(A90,#REF!,18,FALSE),"#,##0円")&amp;CHAR(10)&amp;"分担契約"&amp;CHAR(10)&amp;VLOOKUP(A90,#REF!,34,FALSE),IF(O90="分担契約","分担契約"&amp;CHAR(10)&amp;"契約総額 "&amp;TEXT(VLOOKUP(A90,#REF!,18,FALSE),"#,##0円")&amp;CHAR(10)&amp;VLOOKUP(A90,#REF!,34,FALSE),IF(O90="単価契約","単価契約"&amp;CHAR(10)&amp;"予定調達総額 "&amp;TEXT(VLOOKUP(A90,#REF!,18,FALSE),"#,##0円")&amp;CHAR(10)&amp;VLOOKUP(A90,#REF!,34,FALSE),VLOOKUP(A90,#REF!,34,FALSE))))))))</f>
        <v/>
      </c>
    </row>
    <row r="91" spans="1:14" s="12" customFormat="1" ht="69.900000000000006" customHeight="1" x14ac:dyDescent="0.2">
      <c r="A91" s="13"/>
      <c r="B91" s="14" t="str">
        <f>IF(A91="","",VLOOKUP(A91,#REF!,7,FALSE))</f>
        <v/>
      </c>
      <c r="C91" s="1" t="str">
        <f>IF(A91="","",VLOOKUP(A91,#REF!,8,FALSE))</f>
        <v/>
      </c>
      <c r="D91" s="15" t="str">
        <f>IF(A91="","",VLOOKUP(A91,#REF!,11,FALSE))</f>
        <v/>
      </c>
      <c r="E91" s="14" t="str">
        <f>IF(A91="","",VLOOKUP(A91,#REF!,12,FALSE))</f>
        <v/>
      </c>
      <c r="F91" s="16" t="str">
        <f>IF(A91="","",VLOOKUP(A91,#REF!,13,FALSE))</f>
        <v/>
      </c>
      <c r="G91" s="17" t="str">
        <f>IF(A91="","",IF(VLOOKUP(A91,#REF!,16,FALSE)="②一般競争入札（総合評価方式）","一般競争入札"&amp;CHAR(10)&amp;"（総合評価方式）","一般競争入札"))</f>
        <v/>
      </c>
      <c r="H91" s="18" t="str">
        <f>IF(A91="","",IF(VLOOKUP(A91,#REF!,18,FALSE)="他官署で調達手続きを実施のため","他官署で調達手続きを実施のため",IF(VLOOKUP(A91,#REF!,25,FALSE)="②同種の他の契約の予定価格を類推されるおそれがあるため公表しない","同種の他の契約の予定価格を類推されるおそれがあるため公表しない",IF(VLOOKUP(A91,#REF!,25,FALSE)="－","－",IF(VLOOKUP(A91,#REF!,9,FALSE)&lt;&gt;"",TEXT(VLOOKUP(A91,#REF!,18,FALSE),"#,##0円")&amp;CHAR(10)&amp;"(A)",VLOOKUP(A91,#REF!,18,FALSE))))))</f>
        <v/>
      </c>
      <c r="I91" s="18" t="str">
        <f>IF(A91="","",VLOOKUP(A91,#REF!,19,FALSE))</f>
        <v/>
      </c>
      <c r="J91" s="19" t="str">
        <f>IF(A91="","",IF(VLOOKUP(A91,#REF!,18,FALSE)="他官署で調達手続きを実施のため","－",IF(VLOOKUP(A91,#REF!,25,FALSE)="②同種の他の契約の予定価格を類推されるおそれがあるため公表しない","－",IF(VLOOKUP(A91,#REF!,25,FALSE)="－","－",IF(VLOOKUP(A91,#REF!,9,FALSE)&lt;&gt;"",TEXT(VLOOKUP(A91,#REF!,21,FALSE),"#.0%")&amp;CHAR(10)&amp;"(B/A×100)",VLOOKUP(A91,#REF!,21,FALSE))))))</f>
        <v/>
      </c>
      <c r="K91" s="20" t="str">
        <f>IF(A91="","",IF(VLOOKUP(A91,#REF!,14,FALSE)="①公益社団法人","公社",IF(VLOOKUP(A91,#REF!,14,FALSE)="②公益財団法人","公財","")))</f>
        <v/>
      </c>
      <c r="L91" s="20" t="str">
        <f>IF(A91="","",VLOOKUP(A91,#REF!,15,FALSE))</f>
        <v/>
      </c>
      <c r="M91" s="21" t="str">
        <f>IF(A91="","",IF(VLOOKUP(A91,#REF!,15,FALSE)="国所管",VLOOKUP(A91,#REF!,26,FALSE),""))</f>
        <v/>
      </c>
      <c r="N91" s="22" t="str">
        <f>IF(A91="","",IF(AND(P91="○",O91="分担契約/単価契約"),"単価契約"&amp;CHAR(10)&amp;"予定調達総額 "&amp;TEXT(VLOOKUP(A91,#REF!,18,FALSE),"#,##0円")&amp;"(B)"&amp;CHAR(10)&amp;"分担契約"&amp;CHAR(10)&amp;VLOOKUP(A91,#REF!,34,FALSE),IF(AND(P91="○",O91="分担契約"),"分担契約"&amp;CHAR(10)&amp;"契約総額 "&amp;TEXT(VLOOKUP(A91,#REF!,18,FALSE),"#,##0円")&amp;"(B)"&amp;CHAR(10)&amp;VLOOKUP(A91,#REF!,34,FALSE),(IF(O91="分担契約/単価契約","単価契約"&amp;CHAR(10)&amp;"予定調達総額 "&amp;TEXT(VLOOKUP(A91,#REF!,18,FALSE),"#,##0円")&amp;CHAR(10)&amp;"分担契約"&amp;CHAR(10)&amp;VLOOKUP(A91,#REF!,34,FALSE),IF(O91="分担契約","分担契約"&amp;CHAR(10)&amp;"契約総額 "&amp;TEXT(VLOOKUP(A91,#REF!,18,FALSE),"#,##0円")&amp;CHAR(10)&amp;VLOOKUP(A91,#REF!,34,FALSE),IF(O91="単価契約","単価契約"&amp;CHAR(10)&amp;"予定調達総額 "&amp;TEXT(VLOOKUP(A91,#REF!,18,FALSE),"#,##0円")&amp;CHAR(10)&amp;VLOOKUP(A91,#REF!,34,FALSE),VLOOKUP(A91,#REF!,34,FALSE))))))))</f>
        <v/>
      </c>
    </row>
    <row r="92" spans="1:14" s="12" customFormat="1" ht="69.900000000000006" customHeight="1" x14ac:dyDescent="0.2">
      <c r="A92" s="13"/>
      <c r="B92" s="14" t="str">
        <f>IF(A92="","",VLOOKUP(A92,#REF!,7,FALSE))</f>
        <v/>
      </c>
      <c r="C92" s="1" t="str">
        <f>IF(A92="","",VLOOKUP(A92,#REF!,8,FALSE))</f>
        <v/>
      </c>
      <c r="D92" s="15" t="str">
        <f>IF(A92="","",VLOOKUP(A92,#REF!,11,FALSE))</f>
        <v/>
      </c>
      <c r="E92" s="14" t="str">
        <f>IF(A92="","",VLOOKUP(A92,#REF!,12,FALSE))</f>
        <v/>
      </c>
      <c r="F92" s="16" t="str">
        <f>IF(A92="","",VLOOKUP(A92,#REF!,13,FALSE))</f>
        <v/>
      </c>
      <c r="G92" s="17" t="str">
        <f>IF(A92="","",IF(VLOOKUP(A92,#REF!,16,FALSE)="②一般競争入札（総合評価方式）","一般競争入札"&amp;CHAR(10)&amp;"（総合評価方式）","一般競争入札"))</f>
        <v/>
      </c>
      <c r="H92" s="18" t="str">
        <f>IF(A92="","",IF(VLOOKUP(A92,#REF!,18,FALSE)="他官署で調達手続きを実施のため","他官署で調達手続きを実施のため",IF(VLOOKUP(A92,#REF!,25,FALSE)="②同種の他の契約の予定価格を類推されるおそれがあるため公表しない","同種の他の契約の予定価格を類推されるおそれがあるため公表しない",IF(VLOOKUP(A92,#REF!,25,FALSE)="－","－",IF(VLOOKUP(A92,#REF!,9,FALSE)&lt;&gt;"",TEXT(VLOOKUP(A92,#REF!,18,FALSE),"#,##0円")&amp;CHAR(10)&amp;"(A)",VLOOKUP(A92,#REF!,18,FALSE))))))</f>
        <v/>
      </c>
      <c r="I92" s="18" t="str">
        <f>IF(A92="","",VLOOKUP(A92,#REF!,19,FALSE))</f>
        <v/>
      </c>
      <c r="J92" s="19" t="str">
        <f>IF(A92="","",IF(VLOOKUP(A92,#REF!,18,FALSE)="他官署で調達手続きを実施のため","－",IF(VLOOKUP(A92,#REF!,25,FALSE)="②同種の他の契約の予定価格を類推されるおそれがあるため公表しない","－",IF(VLOOKUP(A92,#REF!,25,FALSE)="－","－",IF(VLOOKUP(A92,#REF!,9,FALSE)&lt;&gt;"",TEXT(VLOOKUP(A92,#REF!,21,FALSE),"#.0%")&amp;CHAR(10)&amp;"(B/A×100)",VLOOKUP(A92,#REF!,21,FALSE))))))</f>
        <v/>
      </c>
      <c r="K92" s="20" t="str">
        <f>IF(A92="","",IF(VLOOKUP(A92,#REF!,14,FALSE)="①公益社団法人","公社",IF(VLOOKUP(A92,#REF!,14,FALSE)="②公益財団法人","公財","")))</f>
        <v/>
      </c>
      <c r="L92" s="20" t="str">
        <f>IF(A92="","",VLOOKUP(A92,#REF!,15,FALSE))</f>
        <v/>
      </c>
      <c r="M92" s="21" t="str">
        <f>IF(A92="","",IF(VLOOKUP(A92,#REF!,15,FALSE)="国所管",VLOOKUP(A92,#REF!,26,FALSE),""))</f>
        <v/>
      </c>
      <c r="N92" s="22" t="str">
        <f>IF(A92="","",IF(AND(P92="○",O92="分担契約/単価契約"),"単価契約"&amp;CHAR(10)&amp;"予定調達総額 "&amp;TEXT(VLOOKUP(A92,#REF!,18,FALSE),"#,##0円")&amp;"(B)"&amp;CHAR(10)&amp;"分担契約"&amp;CHAR(10)&amp;VLOOKUP(A92,#REF!,34,FALSE),IF(AND(P92="○",O92="分担契約"),"分担契約"&amp;CHAR(10)&amp;"契約総額 "&amp;TEXT(VLOOKUP(A92,#REF!,18,FALSE),"#,##0円")&amp;"(B)"&amp;CHAR(10)&amp;VLOOKUP(A92,#REF!,34,FALSE),(IF(O92="分担契約/単価契約","単価契約"&amp;CHAR(10)&amp;"予定調達総額 "&amp;TEXT(VLOOKUP(A92,#REF!,18,FALSE),"#,##0円")&amp;CHAR(10)&amp;"分担契約"&amp;CHAR(10)&amp;VLOOKUP(A92,#REF!,34,FALSE),IF(O92="分担契約","分担契約"&amp;CHAR(10)&amp;"契約総額 "&amp;TEXT(VLOOKUP(A92,#REF!,18,FALSE),"#,##0円")&amp;CHAR(10)&amp;VLOOKUP(A92,#REF!,34,FALSE),IF(O92="単価契約","単価契約"&amp;CHAR(10)&amp;"予定調達総額 "&amp;TEXT(VLOOKUP(A92,#REF!,18,FALSE),"#,##0円")&amp;CHAR(10)&amp;VLOOKUP(A92,#REF!,34,FALSE),VLOOKUP(A92,#REF!,34,FALSE))))))))</f>
        <v/>
      </c>
    </row>
    <row r="93" spans="1:14" s="12" customFormat="1" ht="69.900000000000006" customHeight="1" x14ac:dyDescent="0.2">
      <c r="A93" s="13"/>
      <c r="B93" s="14" t="str">
        <f>IF(A93="","",VLOOKUP(A93,#REF!,7,FALSE))</f>
        <v/>
      </c>
      <c r="C93" s="1" t="str">
        <f>IF(A93="","",VLOOKUP(A93,#REF!,8,FALSE))</f>
        <v/>
      </c>
      <c r="D93" s="15" t="str">
        <f>IF(A93="","",VLOOKUP(A93,#REF!,11,FALSE))</f>
        <v/>
      </c>
      <c r="E93" s="14" t="str">
        <f>IF(A93="","",VLOOKUP(A93,#REF!,12,FALSE))</f>
        <v/>
      </c>
      <c r="F93" s="16" t="str">
        <f>IF(A93="","",VLOOKUP(A93,#REF!,13,FALSE))</f>
        <v/>
      </c>
      <c r="G93" s="17" t="str">
        <f>IF(A93="","",IF(VLOOKUP(A93,#REF!,16,FALSE)="②一般競争入札（総合評価方式）","一般競争入札"&amp;CHAR(10)&amp;"（総合評価方式）","一般競争入札"))</f>
        <v/>
      </c>
      <c r="H93" s="18" t="str">
        <f>IF(A93="","",IF(VLOOKUP(A93,#REF!,18,FALSE)="他官署で調達手続きを実施のため","他官署で調達手続きを実施のため",IF(VLOOKUP(A93,#REF!,25,FALSE)="②同種の他の契約の予定価格を類推されるおそれがあるため公表しない","同種の他の契約の予定価格を類推されるおそれがあるため公表しない",IF(VLOOKUP(A93,#REF!,25,FALSE)="－","－",IF(VLOOKUP(A93,#REF!,9,FALSE)&lt;&gt;"",TEXT(VLOOKUP(A93,#REF!,18,FALSE),"#,##0円")&amp;CHAR(10)&amp;"(A)",VLOOKUP(A93,#REF!,18,FALSE))))))</f>
        <v/>
      </c>
      <c r="I93" s="18" t="str">
        <f>IF(A93="","",VLOOKUP(A93,#REF!,19,FALSE))</f>
        <v/>
      </c>
      <c r="J93" s="19" t="str">
        <f>IF(A93="","",IF(VLOOKUP(A93,#REF!,18,FALSE)="他官署で調達手続きを実施のため","－",IF(VLOOKUP(A93,#REF!,25,FALSE)="②同種の他の契約の予定価格を類推されるおそれがあるため公表しない","－",IF(VLOOKUP(A93,#REF!,25,FALSE)="－","－",IF(VLOOKUP(A93,#REF!,9,FALSE)&lt;&gt;"",TEXT(VLOOKUP(A93,#REF!,21,FALSE),"#.0%")&amp;CHAR(10)&amp;"(B/A×100)",VLOOKUP(A93,#REF!,21,FALSE))))))</f>
        <v/>
      </c>
      <c r="K93" s="20" t="str">
        <f>IF(A93="","",IF(VLOOKUP(A93,#REF!,14,FALSE)="①公益社団法人","公社",IF(VLOOKUP(A93,#REF!,14,FALSE)="②公益財団法人","公財","")))</f>
        <v/>
      </c>
      <c r="L93" s="20" t="str">
        <f>IF(A93="","",VLOOKUP(A93,#REF!,15,FALSE))</f>
        <v/>
      </c>
      <c r="M93" s="21" t="str">
        <f>IF(A93="","",IF(VLOOKUP(A93,#REF!,15,FALSE)="国所管",VLOOKUP(A93,#REF!,26,FALSE),""))</f>
        <v/>
      </c>
      <c r="N93" s="22" t="str">
        <f>IF(A93="","",IF(AND(P93="○",O93="分担契約/単価契約"),"単価契約"&amp;CHAR(10)&amp;"予定調達総額 "&amp;TEXT(VLOOKUP(A93,#REF!,18,FALSE),"#,##0円")&amp;"(B)"&amp;CHAR(10)&amp;"分担契約"&amp;CHAR(10)&amp;VLOOKUP(A93,#REF!,34,FALSE),IF(AND(P93="○",O93="分担契約"),"分担契約"&amp;CHAR(10)&amp;"契約総額 "&amp;TEXT(VLOOKUP(A93,#REF!,18,FALSE),"#,##0円")&amp;"(B)"&amp;CHAR(10)&amp;VLOOKUP(A93,#REF!,34,FALSE),(IF(O93="分担契約/単価契約","単価契約"&amp;CHAR(10)&amp;"予定調達総額 "&amp;TEXT(VLOOKUP(A93,#REF!,18,FALSE),"#,##0円")&amp;CHAR(10)&amp;"分担契約"&amp;CHAR(10)&amp;VLOOKUP(A93,#REF!,34,FALSE),IF(O93="分担契約","分担契約"&amp;CHAR(10)&amp;"契約総額 "&amp;TEXT(VLOOKUP(A93,#REF!,18,FALSE),"#,##0円")&amp;CHAR(10)&amp;VLOOKUP(A93,#REF!,34,FALSE),IF(O93="単価契約","単価契約"&amp;CHAR(10)&amp;"予定調達総額 "&amp;TEXT(VLOOKUP(A93,#REF!,18,FALSE),"#,##0円")&amp;CHAR(10)&amp;VLOOKUP(A93,#REF!,34,FALSE),VLOOKUP(A93,#REF!,34,FALSE))))))))</f>
        <v/>
      </c>
    </row>
    <row r="94" spans="1:14" s="12" customFormat="1" ht="69.900000000000006" customHeight="1" x14ac:dyDescent="0.2">
      <c r="A94" s="13"/>
      <c r="B94" s="14" t="str">
        <f>IF(A94="","",VLOOKUP(A94,#REF!,7,FALSE))</f>
        <v/>
      </c>
      <c r="C94" s="1" t="str">
        <f>IF(A94="","",VLOOKUP(A94,#REF!,8,FALSE))</f>
        <v/>
      </c>
      <c r="D94" s="15" t="str">
        <f>IF(A94="","",VLOOKUP(A94,#REF!,11,FALSE))</f>
        <v/>
      </c>
      <c r="E94" s="14" t="str">
        <f>IF(A94="","",VLOOKUP(A94,#REF!,12,FALSE))</f>
        <v/>
      </c>
      <c r="F94" s="16" t="str">
        <f>IF(A94="","",VLOOKUP(A94,#REF!,13,FALSE))</f>
        <v/>
      </c>
      <c r="G94" s="17" t="str">
        <f>IF(A94="","",IF(VLOOKUP(A94,#REF!,16,FALSE)="②一般競争入札（総合評価方式）","一般競争入札"&amp;CHAR(10)&amp;"（総合評価方式）","一般競争入札"))</f>
        <v/>
      </c>
      <c r="H94" s="18" t="str">
        <f>IF(A94="","",IF(VLOOKUP(A94,#REF!,18,FALSE)="他官署で調達手続きを実施のため","他官署で調達手続きを実施のため",IF(VLOOKUP(A94,#REF!,25,FALSE)="②同種の他の契約の予定価格を類推されるおそれがあるため公表しない","同種の他の契約の予定価格を類推されるおそれがあるため公表しない",IF(VLOOKUP(A94,#REF!,25,FALSE)="－","－",IF(VLOOKUP(A94,#REF!,9,FALSE)&lt;&gt;"",TEXT(VLOOKUP(A94,#REF!,18,FALSE),"#,##0円")&amp;CHAR(10)&amp;"(A)",VLOOKUP(A94,#REF!,18,FALSE))))))</f>
        <v/>
      </c>
      <c r="I94" s="18" t="str">
        <f>IF(A94="","",VLOOKUP(A94,#REF!,19,FALSE))</f>
        <v/>
      </c>
      <c r="J94" s="19" t="str">
        <f>IF(A94="","",IF(VLOOKUP(A94,#REF!,18,FALSE)="他官署で調達手続きを実施のため","－",IF(VLOOKUP(A94,#REF!,25,FALSE)="②同種の他の契約の予定価格を類推されるおそれがあるため公表しない","－",IF(VLOOKUP(A94,#REF!,25,FALSE)="－","－",IF(VLOOKUP(A94,#REF!,9,FALSE)&lt;&gt;"",TEXT(VLOOKUP(A94,#REF!,21,FALSE),"#.0%")&amp;CHAR(10)&amp;"(B/A×100)",VLOOKUP(A94,#REF!,21,FALSE))))))</f>
        <v/>
      </c>
      <c r="K94" s="20" t="str">
        <f>IF(A94="","",IF(VLOOKUP(A94,#REF!,14,FALSE)="①公益社団法人","公社",IF(VLOOKUP(A94,#REF!,14,FALSE)="②公益財団法人","公財","")))</f>
        <v/>
      </c>
      <c r="L94" s="20" t="str">
        <f>IF(A94="","",VLOOKUP(A94,#REF!,15,FALSE))</f>
        <v/>
      </c>
      <c r="M94" s="21" t="str">
        <f>IF(A94="","",IF(VLOOKUP(A94,#REF!,15,FALSE)="国所管",VLOOKUP(A94,#REF!,26,FALSE),""))</f>
        <v/>
      </c>
      <c r="N94" s="22" t="str">
        <f>IF(A94="","",IF(AND(P94="○",O94="分担契約/単価契約"),"単価契約"&amp;CHAR(10)&amp;"予定調達総額 "&amp;TEXT(VLOOKUP(A94,#REF!,18,FALSE),"#,##0円")&amp;"(B)"&amp;CHAR(10)&amp;"分担契約"&amp;CHAR(10)&amp;VLOOKUP(A94,#REF!,34,FALSE),IF(AND(P94="○",O94="分担契約"),"分担契約"&amp;CHAR(10)&amp;"契約総額 "&amp;TEXT(VLOOKUP(A94,#REF!,18,FALSE),"#,##0円")&amp;"(B)"&amp;CHAR(10)&amp;VLOOKUP(A94,#REF!,34,FALSE),(IF(O94="分担契約/単価契約","単価契約"&amp;CHAR(10)&amp;"予定調達総額 "&amp;TEXT(VLOOKUP(A94,#REF!,18,FALSE),"#,##0円")&amp;CHAR(10)&amp;"分担契約"&amp;CHAR(10)&amp;VLOOKUP(A94,#REF!,34,FALSE),IF(O94="分担契約","分担契約"&amp;CHAR(10)&amp;"契約総額 "&amp;TEXT(VLOOKUP(A94,#REF!,18,FALSE),"#,##0円")&amp;CHAR(10)&amp;VLOOKUP(A94,#REF!,34,FALSE),IF(O94="単価契約","単価契約"&amp;CHAR(10)&amp;"予定調達総額 "&amp;TEXT(VLOOKUP(A94,#REF!,18,FALSE),"#,##0円")&amp;CHAR(10)&amp;VLOOKUP(A94,#REF!,34,FALSE),VLOOKUP(A94,#REF!,34,FALSE))))))))</f>
        <v/>
      </c>
    </row>
    <row r="95" spans="1:14" s="12" customFormat="1" ht="69.900000000000006" customHeight="1" x14ac:dyDescent="0.2">
      <c r="A95" s="13"/>
      <c r="B95" s="14" t="str">
        <f>IF(A95="","",VLOOKUP(A95,#REF!,7,FALSE))</f>
        <v/>
      </c>
      <c r="C95" s="1" t="str">
        <f>IF(A95="","",VLOOKUP(A95,#REF!,8,FALSE))</f>
        <v/>
      </c>
      <c r="D95" s="15" t="str">
        <f>IF(A95="","",VLOOKUP(A95,#REF!,11,FALSE))</f>
        <v/>
      </c>
      <c r="E95" s="14" t="str">
        <f>IF(A95="","",VLOOKUP(A95,#REF!,12,FALSE))</f>
        <v/>
      </c>
      <c r="F95" s="16" t="str">
        <f>IF(A95="","",VLOOKUP(A95,#REF!,13,FALSE))</f>
        <v/>
      </c>
      <c r="G95" s="17" t="str">
        <f>IF(A95="","",IF(VLOOKUP(A95,#REF!,16,FALSE)="②一般競争入札（総合評価方式）","一般競争入札"&amp;CHAR(10)&amp;"（総合評価方式）","一般競争入札"))</f>
        <v/>
      </c>
      <c r="H95" s="18" t="str">
        <f>IF(A95="","",IF(VLOOKUP(A95,#REF!,18,FALSE)="他官署で調達手続きを実施のため","他官署で調達手続きを実施のため",IF(VLOOKUP(A95,#REF!,25,FALSE)="②同種の他の契約の予定価格を類推されるおそれがあるため公表しない","同種の他の契約の予定価格を類推されるおそれがあるため公表しない",IF(VLOOKUP(A95,#REF!,25,FALSE)="－","－",IF(VLOOKUP(A95,#REF!,9,FALSE)&lt;&gt;"",TEXT(VLOOKUP(A95,#REF!,18,FALSE),"#,##0円")&amp;CHAR(10)&amp;"(A)",VLOOKUP(A95,#REF!,18,FALSE))))))</f>
        <v/>
      </c>
      <c r="I95" s="18" t="str">
        <f>IF(A95="","",VLOOKUP(A95,#REF!,19,FALSE))</f>
        <v/>
      </c>
      <c r="J95" s="19" t="str">
        <f>IF(A95="","",IF(VLOOKUP(A95,#REF!,18,FALSE)="他官署で調達手続きを実施のため","－",IF(VLOOKUP(A95,#REF!,25,FALSE)="②同種の他の契約の予定価格を類推されるおそれがあるため公表しない","－",IF(VLOOKUP(A95,#REF!,25,FALSE)="－","－",IF(VLOOKUP(A95,#REF!,9,FALSE)&lt;&gt;"",TEXT(VLOOKUP(A95,#REF!,21,FALSE),"#.0%")&amp;CHAR(10)&amp;"(B/A×100)",VLOOKUP(A95,#REF!,21,FALSE))))))</f>
        <v/>
      </c>
      <c r="K95" s="20" t="str">
        <f>IF(A95="","",IF(VLOOKUP(A95,#REF!,14,FALSE)="①公益社団法人","公社",IF(VLOOKUP(A95,#REF!,14,FALSE)="②公益財団法人","公財","")))</f>
        <v/>
      </c>
      <c r="L95" s="20" t="str">
        <f>IF(A95="","",VLOOKUP(A95,#REF!,15,FALSE))</f>
        <v/>
      </c>
      <c r="M95" s="21" t="str">
        <f>IF(A95="","",IF(VLOOKUP(A95,#REF!,15,FALSE)="国所管",VLOOKUP(A95,#REF!,26,FALSE),""))</f>
        <v/>
      </c>
      <c r="N95" s="22" t="str">
        <f>IF(A95="","",IF(AND(P95="○",O95="分担契約/単価契約"),"単価契約"&amp;CHAR(10)&amp;"予定調達総額 "&amp;TEXT(VLOOKUP(A95,#REF!,18,FALSE),"#,##0円")&amp;"(B)"&amp;CHAR(10)&amp;"分担契約"&amp;CHAR(10)&amp;VLOOKUP(A95,#REF!,34,FALSE),IF(AND(P95="○",O95="分担契約"),"分担契約"&amp;CHAR(10)&amp;"契約総額 "&amp;TEXT(VLOOKUP(A95,#REF!,18,FALSE),"#,##0円")&amp;"(B)"&amp;CHAR(10)&amp;VLOOKUP(A95,#REF!,34,FALSE),(IF(O95="分担契約/単価契約","単価契約"&amp;CHAR(10)&amp;"予定調達総額 "&amp;TEXT(VLOOKUP(A95,#REF!,18,FALSE),"#,##0円")&amp;CHAR(10)&amp;"分担契約"&amp;CHAR(10)&amp;VLOOKUP(A95,#REF!,34,FALSE),IF(O95="分担契約","分担契約"&amp;CHAR(10)&amp;"契約総額 "&amp;TEXT(VLOOKUP(A95,#REF!,18,FALSE),"#,##0円")&amp;CHAR(10)&amp;VLOOKUP(A95,#REF!,34,FALSE),IF(O95="単価契約","単価契約"&amp;CHAR(10)&amp;"予定調達総額 "&amp;TEXT(VLOOKUP(A95,#REF!,18,FALSE),"#,##0円")&amp;CHAR(10)&amp;VLOOKUP(A95,#REF!,34,FALSE),VLOOKUP(A95,#REF!,34,FALSE))))))))</f>
        <v/>
      </c>
    </row>
    <row r="96" spans="1:14" s="12" customFormat="1" ht="69.900000000000006" customHeight="1" x14ac:dyDescent="0.2">
      <c r="A96" s="13"/>
      <c r="B96" s="14" t="str">
        <f>IF(A96="","",VLOOKUP(A96,#REF!,7,FALSE))</f>
        <v/>
      </c>
      <c r="C96" s="1" t="str">
        <f>IF(A96="","",VLOOKUP(A96,#REF!,8,FALSE))</f>
        <v/>
      </c>
      <c r="D96" s="15" t="str">
        <f>IF(A96="","",VLOOKUP(A96,#REF!,11,FALSE))</f>
        <v/>
      </c>
      <c r="E96" s="14" t="str">
        <f>IF(A96="","",VLOOKUP(A96,#REF!,12,FALSE))</f>
        <v/>
      </c>
      <c r="F96" s="16" t="str">
        <f>IF(A96="","",VLOOKUP(A96,#REF!,13,FALSE))</f>
        <v/>
      </c>
      <c r="G96" s="17" t="str">
        <f>IF(A96="","",IF(VLOOKUP(A96,#REF!,16,FALSE)="②一般競争入札（総合評価方式）","一般競争入札"&amp;CHAR(10)&amp;"（総合評価方式）","一般競争入札"))</f>
        <v/>
      </c>
      <c r="H96" s="18" t="str">
        <f>IF(A96="","",IF(VLOOKUP(A96,#REF!,18,FALSE)="他官署で調達手続きを実施のため","他官署で調達手続きを実施のため",IF(VLOOKUP(A96,#REF!,25,FALSE)="②同種の他の契約の予定価格を類推されるおそれがあるため公表しない","同種の他の契約の予定価格を類推されるおそれがあるため公表しない",IF(VLOOKUP(A96,#REF!,25,FALSE)="－","－",IF(VLOOKUP(A96,#REF!,9,FALSE)&lt;&gt;"",TEXT(VLOOKUP(A96,#REF!,18,FALSE),"#,##0円")&amp;CHAR(10)&amp;"(A)",VLOOKUP(A96,#REF!,18,FALSE))))))</f>
        <v/>
      </c>
      <c r="I96" s="18" t="str">
        <f>IF(A96="","",VLOOKUP(A96,#REF!,19,FALSE))</f>
        <v/>
      </c>
      <c r="J96" s="19" t="str">
        <f>IF(A96="","",IF(VLOOKUP(A96,#REF!,18,FALSE)="他官署で調達手続きを実施のため","－",IF(VLOOKUP(A96,#REF!,25,FALSE)="②同種の他の契約の予定価格を類推されるおそれがあるため公表しない","－",IF(VLOOKUP(A96,#REF!,25,FALSE)="－","－",IF(VLOOKUP(A96,#REF!,9,FALSE)&lt;&gt;"",TEXT(VLOOKUP(A96,#REF!,21,FALSE),"#.0%")&amp;CHAR(10)&amp;"(B/A×100)",VLOOKUP(A96,#REF!,21,FALSE))))))</f>
        <v/>
      </c>
      <c r="K96" s="20" t="str">
        <f>IF(A96="","",IF(VLOOKUP(A96,#REF!,14,FALSE)="①公益社団法人","公社",IF(VLOOKUP(A96,#REF!,14,FALSE)="②公益財団法人","公財","")))</f>
        <v/>
      </c>
      <c r="L96" s="20" t="str">
        <f>IF(A96="","",VLOOKUP(A96,#REF!,15,FALSE))</f>
        <v/>
      </c>
      <c r="M96" s="21" t="str">
        <f>IF(A96="","",IF(VLOOKUP(A96,#REF!,15,FALSE)="国所管",VLOOKUP(A96,#REF!,26,FALSE),""))</f>
        <v/>
      </c>
      <c r="N96" s="22" t="str">
        <f>IF(A96="","",IF(AND(P96="○",O96="分担契約/単価契約"),"単価契約"&amp;CHAR(10)&amp;"予定調達総額 "&amp;TEXT(VLOOKUP(A96,#REF!,18,FALSE),"#,##0円")&amp;"(B)"&amp;CHAR(10)&amp;"分担契約"&amp;CHAR(10)&amp;VLOOKUP(A96,#REF!,34,FALSE),IF(AND(P96="○",O96="分担契約"),"分担契約"&amp;CHAR(10)&amp;"契約総額 "&amp;TEXT(VLOOKUP(A96,#REF!,18,FALSE),"#,##0円")&amp;"(B)"&amp;CHAR(10)&amp;VLOOKUP(A96,#REF!,34,FALSE),(IF(O96="分担契約/単価契約","単価契約"&amp;CHAR(10)&amp;"予定調達総額 "&amp;TEXT(VLOOKUP(A96,#REF!,18,FALSE),"#,##0円")&amp;CHAR(10)&amp;"分担契約"&amp;CHAR(10)&amp;VLOOKUP(A96,#REF!,34,FALSE),IF(O96="分担契約","分担契約"&amp;CHAR(10)&amp;"契約総額 "&amp;TEXT(VLOOKUP(A96,#REF!,18,FALSE),"#,##0円")&amp;CHAR(10)&amp;VLOOKUP(A96,#REF!,34,FALSE),IF(O96="単価契約","単価契約"&amp;CHAR(10)&amp;"予定調達総額 "&amp;TEXT(VLOOKUP(A96,#REF!,18,FALSE),"#,##0円")&amp;CHAR(10)&amp;VLOOKUP(A96,#REF!,34,FALSE),VLOOKUP(A96,#REF!,34,FALSE))))))))</f>
        <v/>
      </c>
    </row>
    <row r="97" spans="1:16" s="12" customFormat="1" ht="69.900000000000006" customHeight="1" x14ac:dyDescent="0.2">
      <c r="A97" s="13"/>
      <c r="B97" s="14" t="str">
        <f>IF(A97="","",VLOOKUP(A97,#REF!,7,FALSE))</f>
        <v/>
      </c>
      <c r="C97" s="1" t="str">
        <f>IF(A97="","",VLOOKUP(A97,#REF!,8,FALSE))</f>
        <v/>
      </c>
      <c r="D97" s="15" t="str">
        <f>IF(A97="","",VLOOKUP(A97,#REF!,11,FALSE))</f>
        <v/>
      </c>
      <c r="E97" s="14" t="str">
        <f>IF(A97="","",VLOOKUP(A97,#REF!,12,FALSE))</f>
        <v/>
      </c>
      <c r="F97" s="16" t="str">
        <f>IF(A97="","",VLOOKUP(A97,#REF!,13,FALSE))</f>
        <v/>
      </c>
      <c r="G97" s="17" t="str">
        <f>IF(A97="","",IF(VLOOKUP(A97,#REF!,16,FALSE)="②一般競争入札（総合評価方式）","一般競争入札"&amp;CHAR(10)&amp;"（総合評価方式）","一般競争入札"))</f>
        <v/>
      </c>
      <c r="H97" s="18" t="str">
        <f>IF(A97="","",IF(VLOOKUP(A97,#REF!,18,FALSE)="他官署で調達手続きを実施のため","他官署で調達手続きを実施のため",IF(VLOOKUP(A97,#REF!,25,FALSE)="②同種の他の契約の予定価格を類推されるおそれがあるため公表しない","同種の他の契約の予定価格を類推されるおそれがあるため公表しない",IF(VLOOKUP(A97,#REF!,25,FALSE)="－","－",IF(VLOOKUP(A97,#REF!,9,FALSE)&lt;&gt;"",TEXT(VLOOKUP(A97,#REF!,18,FALSE),"#,##0円")&amp;CHAR(10)&amp;"(A)",VLOOKUP(A97,#REF!,18,FALSE))))))</f>
        <v/>
      </c>
      <c r="I97" s="18" t="str">
        <f>IF(A97="","",VLOOKUP(A97,#REF!,19,FALSE))</f>
        <v/>
      </c>
      <c r="J97" s="19" t="str">
        <f>IF(A97="","",IF(VLOOKUP(A97,#REF!,18,FALSE)="他官署で調達手続きを実施のため","－",IF(VLOOKUP(A97,#REF!,25,FALSE)="②同種の他の契約の予定価格を類推されるおそれがあるため公表しない","－",IF(VLOOKUP(A97,#REF!,25,FALSE)="－","－",IF(VLOOKUP(A97,#REF!,9,FALSE)&lt;&gt;"",TEXT(VLOOKUP(A97,#REF!,21,FALSE),"#.0%")&amp;CHAR(10)&amp;"(B/A×100)",VLOOKUP(A97,#REF!,21,FALSE))))))</f>
        <v/>
      </c>
      <c r="K97" s="20" t="str">
        <f>IF(A97="","",IF(VLOOKUP(A97,#REF!,14,FALSE)="①公益社団法人","公社",IF(VLOOKUP(A97,#REF!,14,FALSE)="②公益財団法人","公財","")))</f>
        <v/>
      </c>
      <c r="L97" s="20" t="str">
        <f>IF(A97="","",VLOOKUP(A97,#REF!,15,FALSE))</f>
        <v/>
      </c>
      <c r="M97" s="21" t="str">
        <f>IF(A97="","",IF(VLOOKUP(A97,#REF!,15,FALSE)="国所管",VLOOKUP(A97,#REF!,26,FALSE),""))</f>
        <v/>
      </c>
      <c r="N97" s="22" t="str">
        <f>IF(A97="","",IF(AND(P97="○",O97="分担契約/単価契約"),"単価契約"&amp;CHAR(10)&amp;"予定調達総額 "&amp;TEXT(VLOOKUP(A97,#REF!,18,FALSE),"#,##0円")&amp;"(B)"&amp;CHAR(10)&amp;"分担契約"&amp;CHAR(10)&amp;VLOOKUP(A97,#REF!,34,FALSE),IF(AND(P97="○",O97="分担契約"),"分担契約"&amp;CHAR(10)&amp;"契約総額 "&amp;TEXT(VLOOKUP(A97,#REF!,18,FALSE),"#,##0円")&amp;"(B)"&amp;CHAR(10)&amp;VLOOKUP(A97,#REF!,34,FALSE),(IF(O97="分担契約/単価契約","単価契約"&amp;CHAR(10)&amp;"予定調達総額 "&amp;TEXT(VLOOKUP(A97,#REF!,18,FALSE),"#,##0円")&amp;CHAR(10)&amp;"分担契約"&amp;CHAR(10)&amp;VLOOKUP(A97,#REF!,34,FALSE),IF(O97="分担契約","分担契約"&amp;CHAR(10)&amp;"契約総額 "&amp;TEXT(VLOOKUP(A97,#REF!,18,FALSE),"#,##0円")&amp;CHAR(10)&amp;VLOOKUP(A97,#REF!,34,FALSE),IF(O97="単価契約","単価契約"&amp;CHAR(10)&amp;"予定調達総額 "&amp;TEXT(VLOOKUP(A97,#REF!,18,FALSE),"#,##0円")&amp;CHAR(10)&amp;VLOOKUP(A97,#REF!,34,FALSE),VLOOKUP(A97,#REF!,34,FALSE))))))))</f>
        <v/>
      </c>
    </row>
    <row r="98" spans="1:16" s="12" customFormat="1" ht="69.900000000000006" customHeight="1" x14ac:dyDescent="0.2">
      <c r="A98" s="13"/>
      <c r="B98" s="14" t="str">
        <f>IF(A98="","",VLOOKUP(A98,#REF!,7,FALSE))</f>
        <v/>
      </c>
      <c r="C98" s="1" t="str">
        <f>IF(A98="","",VLOOKUP(A98,#REF!,8,FALSE))</f>
        <v/>
      </c>
      <c r="D98" s="15" t="str">
        <f>IF(A98="","",VLOOKUP(A98,#REF!,11,FALSE))</f>
        <v/>
      </c>
      <c r="E98" s="14" t="str">
        <f>IF(A98="","",VLOOKUP(A98,#REF!,12,FALSE))</f>
        <v/>
      </c>
      <c r="F98" s="16" t="str">
        <f>IF(A98="","",VLOOKUP(A98,#REF!,13,FALSE))</f>
        <v/>
      </c>
      <c r="G98" s="17" t="str">
        <f>IF(A98="","",IF(VLOOKUP(A98,#REF!,16,FALSE)="②一般競争入札（総合評価方式）","一般競争入札"&amp;CHAR(10)&amp;"（総合評価方式）","一般競争入札"))</f>
        <v/>
      </c>
      <c r="H98" s="18" t="str">
        <f>IF(A98="","",IF(VLOOKUP(A98,#REF!,18,FALSE)="他官署で調達手続きを実施のため","他官署で調達手続きを実施のため",IF(VLOOKUP(A98,#REF!,25,FALSE)="②同種の他の契約の予定価格を類推されるおそれがあるため公表しない","同種の他の契約の予定価格を類推されるおそれがあるため公表しない",IF(VLOOKUP(A98,#REF!,25,FALSE)="－","－",IF(VLOOKUP(A98,#REF!,9,FALSE)&lt;&gt;"",TEXT(VLOOKUP(A98,#REF!,18,FALSE),"#,##0円")&amp;CHAR(10)&amp;"(A)",VLOOKUP(A98,#REF!,18,FALSE))))))</f>
        <v/>
      </c>
      <c r="I98" s="18" t="str">
        <f>IF(A98="","",VLOOKUP(A98,#REF!,19,FALSE))</f>
        <v/>
      </c>
      <c r="J98" s="19" t="str">
        <f>IF(A98="","",IF(VLOOKUP(A98,#REF!,18,FALSE)="他官署で調達手続きを実施のため","－",IF(VLOOKUP(A98,#REF!,25,FALSE)="②同種の他の契約の予定価格を類推されるおそれがあるため公表しない","－",IF(VLOOKUP(A98,#REF!,25,FALSE)="－","－",IF(VLOOKUP(A98,#REF!,9,FALSE)&lt;&gt;"",TEXT(VLOOKUP(A98,#REF!,21,FALSE),"#.0%")&amp;CHAR(10)&amp;"(B/A×100)",VLOOKUP(A98,#REF!,21,FALSE))))))</f>
        <v/>
      </c>
      <c r="K98" s="20" t="str">
        <f>IF(A98="","",IF(VLOOKUP(A98,#REF!,14,FALSE)="①公益社団法人","公社",IF(VLOOKUP(A98,#REF!,14,FALSE)="②公益財団法人","公財","")))</f>
        <v/>
      </c>
      <c r="L98" s="20" t="str">
        <f>IF(A98="","",VLOOKUP(A98,#REF!,15,FALSE))</f>
        <v/>
      </c>
      <c r="M98" s="21" t="str">
        <f>IF(A98="","",IF(VLOOKUP(A98,#REF!,15,FALSE)="国所管",VLOOKUP(A98,#REF!,26,FALSE),""))</f>
        <v/>
      </c>
      <c r="N98" s="22" t="str">
        <f>IF(A98="","",IF(AND(P98="○",O98="分担契約/単価契約"),"単価契約"&amp;CHAR(10)&amp;"予定調達総額 "&amp;TEXT(VLOOKUP(A98,#REF!,18,FALSE),"#,##0円")&amp;"(B)"&amp;CHAR(10)&amp;"分担契約"&amp;CHAR(10)&amp;VLOOKUP(A98,#REF!,34,FALSE),IF(AND(P98="○",O98="分担契約"),"分担契約"&amp;CHAR(10)&amp;"契約総額 "&amp;TEXT(VLOOKUP(A98,#REF!,18,FALSE),"#,##0円")&amp;"(B)"&amp;CHAR(10)&amp;VLOOKUP(A98,#REF!,34,FALSE),(IF(O98="分担契約/単価契約","単価契約"&amp;CHAR(10)&amp;"予定調達総額 "&amp;TEXT(VLOOKUP(A98,#REF!,18,FALSE),"#,##0円")&amp;CHAR(10)&amp;"分担契約"&amp;CHAR(10)&amp;VLOOKUP(A98,#REF!,34,FALSE),IF(O98="分担契約","分担契約"&amp;CHAR(10)&amp;"契約総額 "&amp;TEXT(VLOOKUP(A98,#REF!,18,FALSE),"#,##0円")&amp;CHAR(10)&amp;VLOOKUP(A98,#REF!,34,FALSE),IF(O98="単価契約","単価契約"&amp;CHAR(10)&amp;"予定調達総額 "&amp;TEXT(VLOOKUP(A98,#REF!,18,FALSE),"#,##0円")&amp;CHAR(10)&amp;VLOOKUP(A98,#REF!,34,FALSE),VLOOKUP(A98,#REF!,34,FALSE))))))))</f>
        <v/>
      </c>
    </row>
    <row r="99" spans="1:16" s="12" customFormat="1" ht="69.900000000000006" customHeight="1" x14ac:dyDescent="0.2">
      <c r="A99" s="13"/>
      <c r="B99" s="14" t="str">
        <f>IF(A99="","",VLOOKUP(A99,#REF!,7,FALSE))</f>
        <v/>
      </c>
      <c r="C99" s="1" t="str">
        <f>IF(A99="","",VLOOKUP(A99,#REF!,8,FALSE))</f>
        <v/>
      </c>
      <c r="D99" s="15" t="str">
        <f>IF(A99="","",VLOOKUP(A99,#REF!,11,FALSE))</f>
        <v/>
      </c>
      <c r="E99" s="14" t="str">
        <f>IF(A99="","",VLOOKUP(A99,#REF!,12,FALSE))</f>
        <v/>
      </c>
      <c r="F99" s="16" t="str">
        <f>IF(A99="","",VLOOKUP(A99,#REF!,13,FALSE))</f>
        <v/>
      </c>
      <c r="G99" s="17" t="str">
        <f>IF(A99="","",IF(VLOOKUP(A99,#REF!,16,FALSE)="②一般競争入札（総合評価方式）","一般競争入札"&amp;CHAR(10)&amp;"（総合評価方式）","一般競争入札"))</f>
        <v/>
      </c>
      <c r="H99" s="18" t="str">
        <f>IF(A99="","",IF(VLOOKUP(A99,#REF!,18,FALSE)="他官署で調達手続きを実施のため","他官署で調達手続きを実施のため",IF(VLOOKUP(A99,#REF!,25,FALSE)="②同種の他の契約の予定価格を類推されるおそれがあるため公表しない","同種の他の契約の予定価格を類推されるおそれがあるため公表しない",IF(VLOOKUP(A99,#REF!,25,FALSE)="－","－",IF(VLOOKUP(A99,#REF!,9,FALSE)&lt;&gt;"",TEXT(VLOOKUP(A99,#REF!,18,FALSE),"#,##0円")&amp;CHAR(10)&amp;"(A)",VLOOKUP(A99,#REF!,18,FALSE))))))</f>
        <v/>
      </c>
      <c r="I99" s="18" t="str">
        <f>IF(A99="","",VLOOKUP(A99,#REF!,19,FALSE))</f>
        <v/>
      </c>
      <c r="J99" s="19" t="str">
        <f>IF(A99="","",IF(VLOOKUP(A99,#REF!,18,FALSE)="他官署で調達手続きを実施のため","－",IF(VLOOKUP(A99,#REF!,25,FALSE)="②同種の他の契約の予定価格を類推されるおそれがあるため公表しない","－",IF(VLOOKUP(A99,#REF!,25,FALSE)="－","－",IF(VLOOKUP(A99,#REF!,9,FALSE)&lt;&gt;"",TEXT(VLOOKUP(A99,#REF!,21,FALSE),"#.0%")&amp;CHAR(10)&amp;"(B/A×100)",VLOOKUP(A99,#REF!,21,FALSE))))))</f>
        <v/>
      </c>
      <c r="K99" s="20" t="str">
        <f>IF(A99="","",IF(VLOOKUP(A99,#REF!,14,FALSE)="①公益社団法人","公社",IF(VLOOKUP(A99,#REF!,14,FALSE)="②公益財団法人","公財","")))</f>
        <v/>
      </c>
      <c r="L99" s="20" t="str">
        <f>IF(A99="","",VLOOKUP(A99,#REF!,15,FALSE))</f>
        <v/>
      </c>
      <c r="M99" s="21" t="str">
        <f>IF(A99="","",IF(VLOOKUP(A99,#REF!,15,FALSE)="国所管",VLOOKUP(A99,#REF!,26,FALSE),""))</f>
        <v/>
      </c>
      <c r="N99" s="22" t="str">
        <f>IF(A99="","",IF(AND(P99="○",O99="分担契約/単価契約"),"単価契約"&amp;CHAR(10)&amp;"予定調達総額 "&amp;TEXT(VLOOKUP(A99,#REF!,18,FALSE),"#,##0円")&amp;"(B)"&amp;CHAR(10)&amp;"分担契約"&amp;CHAR(10)&amp;VLOOKUP(A99,#REF!,34,FALSE),IF(AND(P99="○",O99="分担契約"),"分担契約"&amp;CHAR(10)&amp;"契約総額 "&amp;TEXT(VLOOKUP(A99,#REF!,18,FALSE),"#,##0円")&amp;"(B)"&amp;CHAR(10)&amp;VLOOKUP(A99,#REF!,34,FALSE),(IF(O99="分担契約/単価契約","単価契約"&amp;CHAR(10)&amp;"予定調達総額 "&amp;TEXT(VLOOKUP(A99,#REF!,18,FALSE),"#,##0円")&amp;CHAR(10)&amp;"分担契約"&amp;CHAR(10)&amp;VLOOKUP(A99,#REF!,34,FALSE),IF(O99="分担契約","分担契約"&amp;CHAR(10)&amp;"契約総額 "&amp;TEXT(VLOOKUP(A99,#REF!,18,FALSE),"#,##0円")&amp;CHAR(10)&amp;VLOOKUP(A99,#REF!,34,FALSE),IF(O99="単価契約","単価契約"&amp;CHAR(10)&amp;"予定調達総額 "&amp;TEXT(VLOOKUP(A99,#REF!,18,FALSE),"#,##0円")&amp;CHAR(10)&amp;VLOOKUP(A99,#REF!,34,FALSE),VLOOKUP(A99,#REF!,34,FALSE))))))))</f>
        <v/>
      </c>
    </row>
    <row r="100" spans="1:16" s="12" customFormat="1" ht="69.900000000000006" customHeight="1" x14ac:dyDescent="0.2">
      <c r="A100" s="13"/>
      <c r="B100" s="14" t="str">
        <f>IF(A100="","",VLOOKUP(A100,#REF!,7,FALSE))</f>
        <v/>
      </c>
      <c r="C100" s="1" t="str">
        <f>IF(A100="","",VLOOKUP(A100,#REF!,8,FALSE))</f>
        <v/>
      </c>
      <c r="D100" s="15" t="str">
        <f>IF(A100="","",VLOOKUP(A100,#REF!,11,FALSE))</f>
        <v/>
      </c>
      <c r="E100" s="14" t="str">
        <f>IF(A100="","",VLOOKUP(A100,#REF!,12,FALSE))</f>
        <v/>
      </c>
      <c r="F100" s="16" t="str">
        <f>IF(A100="","",VLOOKUP(A100,#REF!,13,FALSE))</f>
        <v/>
      </c>
      <c r="G100" s="17" t="str">
        <f>IF(A100="","",IF(VLOOKUP(A100,#REF!,16,FALSE)="②一般競争入札（総合評価方式）","一般競争入札"&amp;CHAR(10)&amp;"（総合評価方式）","一般競争入札"))</f>
        <v/>
      </c>
      <c r="H100" s="18" t="str">
        <f>IF(A100="","",IF(VLOOKUP(A100,#REF!,18,FALSE)="他官署で調達手続きを実施のため","他官署で調達手続きを実施のため",IF(VLOOKUP(A100,#REF!,25,FALSE)="②同種の他の契約の予定価格を類推されるおそれがあるため公表しない","同種の他の契約の予定価格を類推されるおそれがあるため公表しない",IF(VLOOKUP(A100,#REF!,25,FALSE)="－","－",IF(VLOOKUP(A100,#REF!,9,FALSE)&lt;&gt;"",TEXT(VLOOKUP(A100,#REF!,18,FALSE),"#,##0円")&amp;CHAR(10)&amp;"(A)",VLOOKUP(A100,#REF!,18,FALSE))))))</f>
        <v/>
      </c>
      <c r="I100" s="18" t="str">
        <f>IF(A100="","",VLOOKUP(A100,#REF!,19,FALSE))</f>
        <v/>
      </c>
      <c r="J100" s="19" t="str">
        <f>IF(A100="","",IF(VLOOKUP(A100,#REF!,18,FALSE)="他官署で調達手続きを実施のため","－",IF(VLOOKUP(A100,#REF!,25,FALSE)="②同種の他の契約の予定価格を類推されるおそれがあるため公表しない","－",IF(VLOOKUP(A100,#REF!,25,FALSE)="－","－",IF(VLOOKUP(A100,#REF!,9,FALSE)&lt;&gt;"",TEXT(VLOOKUP(A100,#REF!,21,FALSE),"#.0%")&amp;CHAR(10)&amp;"(B/A×100)",VLOOKUP(A100,#REF!,21,FALSE))))))</f>
        <v/>
      </c>
      <c r="K100" s="20" t="str">
        <f>IF(A100="","",IF(VLOOKUP(A100,#REF!,14,FALSE)="①公益社団法人","公社",IF(VLOOKUP(A100,#REF!,14,FALSE)="②公益財団法人","公財","")))</f>
        <v/>
      </c>
      <c r="L100" s="20" t="str">
        <f>IF(A100="","",VLOOKUP(A100,#REF!,15,FALSE))</f>
        <v/>
      </c>
      <c r="M100" s="21" t="str">
        <f>IF(A100="","",IF(VLOOKUP(A100,#REF!,15,FALSE)="国所管",VLOOKUP(A100,#REF!,26,FALSE),""))</f>
        <v/>
      </c>
      <c r="N100" s="22" t="str">
        <f>IF(A100="","",IF(AND(P100="○",O100="分担契約/単価契約"),"単価契約"&amp;CHAR(10)&amp;"予定調達総額 "&amp;TEXT(VLOOKUP(A100,#REF!,18,FALSE),"#,##0円")&amp;"(B)"&amp;CHAR(10)&amp;"分担契約"&amp;CHAR(10)&amp;VLOOKUP(A100,#REF!,34,FALSE),IF(AND(P100="○",O100="分担契約"),"分担契約"&amp;CHAR(10)&amp;"契約総額 "&amp;TEXT(VLOOKUP(A100,#REF!,18,FALSE),"#,##0円")&amp;"(B)"&amp;CHAR(10)&amp;VLOOKUP(A100,#REF!,34,FALSE),(IF(O100="分担契約/単価契約","単価契約"&amp;CHAR(10)&amp;"予定調達総額 "&amp;TEXT(VLOOKUP(A100,#REF!,18,FALSE),"#,##0円")&amp;CHAR(10)&amp;"分担契約"&amp;CHAR(10)&amp;VLOOKUP(A100,#REF!,34,FALSE),IF(O100="分担契約","分担契約"&amp;CHAR(10)&amp;"契約総額 "&amp;TEXT(VLOOKUP(A100,#REF!,18,FALSE),"#,##0円")&amp;CHAR(10)&amp;VLOOKUP(A100,#REF!,34,FALSE),IF(O100="単価契約","単価契約"&amp;CHAR(10)&amp;"予定調達総額 "&amp;TEXT(VLOOKUP(A100,#REF!,18,FALSE),"#,##0円")&amp;CHAR(10)&amp;VLOOKUP(A100,#REF!,34,FALSE),VLOOKUP(A100,#REF!,34,FALSE))))))))</f>
        <v/>
      </c>
    </row>
    <row r="101" spans="1:16" s="12" customFormat="1" ht="69.900000000000006" customHeight="1" x14ac:dyDescent="0.2">
      <c r="A101" s="13"/>
      <c r="B101" s="14" t="str">
        <f>IF(A101="","",VLOOKUP(A101,#REF!,7,FALSE))</f>
        <v/>
      </c>
      <c r="C101" s="1" t="str">
        <f>IF(A101="","",VLOOKUP(A101,#REF!,8,FALSE))</f>
        <v/>
      </c>
      <c r="D101" s="15" t="str">
        <f>IF(A101="","",VLOOKUP(A101,#REF!,11,FALSE))</f>
        <v/>
      </c>
      <c r="E101" s="14" t="str">
        <f>IF(A101="","",VLOOKUP(A101,#REF!,12,FALSE))</f>
        <v/>
      </c>
      <c r="F101" s="16" t="str">
        <f>IF(A101="","",VLOOKUP(A101,#REF!,13,FALSE))</f>
        <v/>
      </c>
      <c r="G101" s="17" t="str">
        <f>IF(A101="","",IF(VLOOKUP(A101,#REF!,16,FALSE)="②一般競争入札（総合評価方式）","一般競争入札"&amp;CHAR(10)&amp;"（総合評価方式）","一般競争入札"))</f>
        <v/>
      </c>
      <c r="H101" s="18" t="str">
        <f>IF(A101="","",IF(VLOOKUP(A101,#REF!,18,FALSE)="他官署で調達手続きを実施のため","他官署で調達手続きを実施のため",IF(VLOOKUP(A101,#REF!,25,FALSE)="②同種の他の契約の予定価格を類推されるおそれがあるため公表しない","同種の他の契約の予定価格を類推されるおそれがあるため公表しない",IF(VLOOKUP(A101,#REF!,25,FALSE)="－","－",IF(VLOOKUP(A101,#REF!,9,FALSE)&lt;&gt;"",TEXT(VLOOKUP(A101,#REF!,18,FALSE),"#,##0円")&amp;CHAR(10)&amp;"(A)",VLOOKUP(A101,#REF!,18,FALSE))))))</f>
        <v/>
      </c>
      <c r="I101" s="18" t="str">
        <f>IF(A101="","",VLOOKUP(A101,#REF!,19,FALSE))</f>
        <v/>
      </c>
      <c r="J101" s="19" t="str">
        <f>IF(A101="","",IF(VLOOKUP(A101,#REF!,18,FALSE)="他官署で調達手続きを実施のため","－",IF(VLOOKUP(A101,#REF!,25,FALSE)="②同種の他の契約の予定価格を類推されるおそれがあるため公表しない","－",IF(VLOOKUP(A101,#REF!,25,FALSE)="－","－",IF(VLOOKUP(A101,#REF!,9,FALSE)&lt;&gt;"",TEXT(VLOOKUP(A101,#REF!,21,FALSE),"#.0%")&amp;CHAR(10)&amp;"(B/A×100)",VLOOKUP(A101,#REF!,21,FALSE))))))</f>
        <v/>
      </c>
      <c r="K101" s="20" t="str">
        <f>IF(A101="","",IF(VLOOKUP(A101,#REF!,14,FALSE)="①公益社団法人","公社",IF(VLOOKUP(A101,#REF!,14,FALSE)="②公益財団法人","公財","")))</f>
        <v/>
      </c>
      <c r="L101" s="20" t="str">
        <f>IF(A101="","",VLOOKUP(A101,#REF!,15,FALSE))</f>
        <v/>
      </c>
      <c r="M101" s="21" t="str">
        <f>IF(A101="","",IF(VLOOKUP(A101,#REF!,15,FALSE)="国所管",VLOOKUP(A101,#REF!,26,FALSE),""))</f>
        <v/>
      </c>
      <c r="N101" s="22" t="str">
        <f>IF(A101="","",IF(AND(P101="○",O101="分担契約/単価契約"),"単価契約"&amp;CHAR(10)&amp;"予定調達総額 "&amp;TEXT(VLOOKUP(A101,#REF!,18,FALSE),"#,##0円")&amp;"(B)"&amp;CHAR(10)&amp;"分担契約"&amp;CHAR(10)&amp;VLOOKUP(A101,#REF!,34,FALSE),IF(AND(P101="○",O101="分担契約"),"分担契約"&amp;CHAR(10)&amp;"契約総額 "&amp;TEXT(VLOOKUP(A101,#REF!,18,FALSE),"#,##0円")&amp;"(B)"&amp;CHAR(10)&amp;VLOOKUP(A101,#REF!,34,FALSE),(IF(O101="分担契約/単価契約","単価契約"&amp;CHAR(10)&amp;"予定調達総額 "&amp;TEXT(VLOOKUP(A101,#REF!,18,FALSE),"#,##0円")&amp;CHAR(10)&amp;"分担契約"&amp;CHAR(10)&amp;VLOOKUP(A101,#REF!,34,FALSE),IF(O101="分担契約","分担契約"&amp;CHAR(10)&amp;"契約総額 "&amp;TEXT(VLOOKUP(A101,#REF!,18,FALSE),"#,##0円")&amp;CHAR(10)&amp;VLOOKUP(A101,#REF!,34,FALSE),IF(O101="単価契約","単価契約"&amp;CHAR(10)&amp;"予定調達総額 "&amp;TEXT(VLOOKUP(A101,#REF!,18,FALSE),"#,##0円")&amp;CHAR(10)&amp;VLOOKUP(A101,#REF!,34,FALSE),VLOOKUP(A101,#REF!,34,FALSE))))))))</f>
        <v/>
      </c>
    </row>
    <row r="102" spans="1:16" s="12" customFormat="1" ht="69.900000000000006" customHeight="1" x14ac:dyDescent="0.2">
      <c r="A102" s="13"/>
      <c r="B102" s="14" t="str">
        <f>IF(A102="","",VLOOKUP(A102,#REF!,7,FALSE))</f>
        <v/>
      </c>
      <c r="C102" s="1" t="str">
        <f>IF(A102="","",VLOOKUP(A102,#REF!,8,FALSE))</f>
        <v/>
      </c>
      <c r="D102" s="15" t="str">
        <f>IF(A102="","",VLOOKUP(A102,#REF!,11,FALSE))</f>
        <v/>
      </c>
      <c r="E102" s="14" t="str">
        <f>IF(A102="","",VLOOKUP(A102,#REF!,12,FALSE))</f>
        <v/>
      </c>
      <c r="F102" s="16" t="str">
        <f>IF(A102="","",VLOOKUP(A102,#REF!,13,FALSE))</f>
        <v/>
      </c>
      <c r="G102" s="17" t="str">
        <f>IF(A102="","",IF(VLOOKUP(A102,#REF!,16,FALSE)="②一般競争入札（総合評価方式）","一般競争入札"&amp;CHAR(10)&amp;"（総合評価方式）","一般競争入札"))</f>
        <v/>
      </c>
      <c r="H102" s="18" t="str">
        <f>IF(A102="","",IF(VLOOKUP(A102,#REF!,18,FALSE)="他官署で調達手続きを実施のため","他官署で調達手続きを実施のため",IF(VLOOKUP(A102,#REF!,25,FALSE)="②同種の他の契約の予定価格を類推されるおそれがあるため公表しない","同種の他の契約の予定価格を類推されるおそれがあるため公表しない",IF(VLOOKUP(A102,#REF!,25,FALSE)="－","－",IF(VLOOKUP(A102,#REF!,9,FALSE)&lt;&gt;"",TEXT(VLOOKUP(A102,#REF!,18,FALSE),"#,##0円")&amp;CHAR(10)&amp;"(A)",VLOOKUP(A102,#REF!,18,FALSE))))))</f>
        <v/>
      </c>
      <c r="I102" s="18" t="str">
        <f>IF(A102="","",VLOOKUP(A102,#REF!,19,FALSE))</f>
        <v/>
      </c>
      <c r="J102" s="19" t="str">
        <f>IF(A102="","",IF(VLOOKUP(A102,#REF!,18,FALSE)="他官署で調達手続きを実施のため","－",IF(VLOOKUP(A102,#REF!,25,FALSE)="②同種の他の契約の予定価格を類推されるおそれがあるため公表しない","－",IF(VLOOKUP(A102,#REF!,25,FALSE)="－","－",IF(VLOOKUP(A102,#REF!,9,FALSE)&lt;&gt;"",TEXT(VLOOKUP(A102,#REF!,21,FALSE),"#.0%")&amp;CHAR(10)&amp;"(B/A×100)",VLOOKUP(A102,#REF!,21,FALSE))))))</f>
        <v/>
      </c>
      <c r="K102" s="20" t="str">
        <f>IF(A102="","",IF(VLOOKUP(A102,#REF!,14,FALSE)="①公益社団法人","公社",IF(VLOOKUP(A102,#REF!,14,FALSE)="②公益財団法人","公財","")))</f>
        <v/>
      </c>
      <c r="L102" s="20" t="str">
        <f>IF(A102="","",VLOOKUP(A102,#REF!,15,FALSE))</f>
        <v/>
      </c>
      <c r="M102" s="21" t="str">
        <f>IF(A102="","",IF(VLOOKUP(A102,#REF!,15,FALSE)="国所管",VLOOKUP(A102,#REF!,26,FALSE),""))</f>
        <v/>
      </c>
      <c r="N102" s="22" t="str">
        <f>IF(A102="","",IF(AND(P102="○",O102="分担契約/単価契約"),"単価契約"&amp;CHAR(10)&amp;"予定調達総額 "&amp;TEXT(VLOOKUP(A102,#REF!,18,FALSE),"#,##0円")&amp;"(B)"&amp;CHAR(10)&amp;"分担契約"&amp;CHAR(10)&amp;VLOOKUP(A102,#REF!,34,FALSE),IF(AND(P102="○",O102="分担契約"),"分担契約"&amp;CHAR(10)&amp;"契約総額 "&amp;TEXT(VLOOKUP(A102,#REF!,18,FALSE),"#,##0円")&amp;"(B)"&amp;CHAR(10)&amp;VLOOKUP(A102,#REF!,34,FALSE),(IF(O102="分担契約/単価契約","単価契約"&amp;CHAR(10)&amp;"予定調達総額 "&amp;TEXT(VLOOKUP(A102,#REF!,18,FALSE),"#,##0円")&amp;CHAR(10)&amp;"分担契約"&amp;CHAR(10)&amp;VLOOKUP(A102,#REF!,34,FALSE),IF(O102="分担契約","分担契約"&amp;CHAR(10)&amp;"契約総額 "&amp;TEXT(VLOOKUP(A102,#REF!,18,FALSE),"#,##0円")&amp;CHAR(10)&amp;VLOOKUP(A102,#REF!,34,FALSE),IF(O102="単価契約","単価契約"&amp;CHAR(10)&amp;"予定調達総額 "&amp;TEXT(VLOOKUP(A102,#REF!,18,FALSE),"#,##0円")&amp;CHAR(10)&amp;VLOOKUP(A102,#REF!,34,FALSE),VLOOKUP(A102,#REF!,34,FALSE))))))))</f>
        <v/>
      </c>
    </row>
    <row r="103" spans="1:16" s="12" customFormat="1" ht="69.900000000000006" customHeight="1" x14ac:dyDescent="0.2">
      <c r="A103" s="13"/>
      <c r="B103" s="14" t="str">
        <f>IF(A103="","",VLOOKUP(A103,#REF!,7,FALSE))</f>
        <v/>
      </c>
      <c r="C103" s="1" t="str">
        <f>IF(A103="","",VLOOKUP(A103,#REF!,8,FALSE))</f>
        <v/>
      </c>
      <c r="D103" s="15" t="str">
        <f>IF(A103="","",VLOOKUP(A103,#REF!,11,FALSE))</f>
        <v/>
      </c>
      <c r="E103" s="14" t="str">
        <f>IF(A103="","",VLOOKUP(A103,#REF!,12,FALSE))</f>
        <v/>
      </c>
      <c r="F103" s="16" t="str">
        <f>IF(A103="","",VLOOKUP(A103,#REF!,13,FALSE))</f>
        <v/>
      </c>
      <c r="G103" s="17" t="str">
        <f>IF(A103="","",IF(VLOOKUP(A103,#REF!,16,FALSE)="②一般競争入札（総合評価方式）","一般競争入札"&amp;CHAR(10)&amp;"（総合評価方式）","一般競争入札"))</f>
        <v/>
      </c>
      <c r="H103" s="18" t="str">
        <f>IF(A103="","",IF(VLOOKUP(A103,#REF!,18,FALSE)="他官署で調達手続きを実施のため","他官署で調達手続きを実施のため",IF(VLOOKUP(A103,#REF!,25,FALSE)="②同種の他の契約の予定価格を類推されるおそれがあるため公表しない","同種の他の契約の予定価格を類推されるおそれがあるため公表しない",IF(VLOOKUP(A103,#REF!,25,FALSE)="－","－",IF(VLOOKUP(A103,#REF!,9,FALSE)&lt;&gt;"",TEXT(VLOOKUP(A103,#REF!,18,FALSE),"#,##0円")&amp;CHAR(10)&amp;"(A)",VLOOKUP(A103,#REF!,18,FALSE))))))</f>
        <v/>
      </c>
      <c r="I103" s="18" t="str">
        <f>IF(A103="","",VLOOKUP(A103,#REF!,19,FALSE))</f>
        <v/>
      </c>
      <c r="J103" s="19" t="str">
        <f>IF(A103="","",IF(VLOOKUP(A103,#REF!,18,FALSE)="他官署で調達手続きを実施のため","－",IF(VLOOKUP(A103,#REF!,25,FALSE)="②同種の他の契約の予定価格を類推されるおそれがあるため公表しない","－",IF(VLOOKUP(A103,#REF!,25,FALSE)="－","－",IF(VLOOKUP(A103,#REF!,9,FALSE)&lt;&gt;"",TEXT(VLOOKUP(A103,#REF!,21,FALSE),"#.0%")&amp;CHAR(10)&amp;"(B/A×100)",VLOOKUP(A103,#REF!,21,FALSE))))))</f>
        <v/>
      </c>
      <c r="K103" s="20" t="str">
        <f>IF(A103="","",IF(VLOOKUP(A103,#REF!,14,FALSE)="①公益社団法人","公社",IF(VLOOKUP(A103,#REF!,14,FALSE)="②公益財団法人","公財","")))</f>
        <v/>
      </c>
      <c r="L103" s="20" t="str">
        <f>IF(A103="","",VLOOKUP(A103,#REF!,15,FALSE))</f>
        <v/>
      </c>
      <c r="M103" s="21" t="str">
        <f>IF(A103="","",IF(VLOOKUP(A103,#REF!,15,FALSE)="国所管",VLOOKUP(A103,#REF!,26,FALSE),""))</f>
        <v/>
      </c>
      <c r="N103" s="22" t="str">
        <f>IF(A103="","",IF(AND(P103="○",O103="分担契約/単価契約"),"単価契約"&amp;CHAR(10)&amp;"予定調達総額 "&amp;TEXT(VLOOKUP(A103,#REF!,18,FALSE),"#,##0円")&amp;"(B)"&amp;CHAR(10)&amp;"分担契約"&amp;CHAR(10)&amp;VLOOKUP(A103,#REF!,34,FALSE),IF(AND(P103="○",O103="分担契約"),"分担契約"&amp;CHAR(10)&amp;"契約総額 "&amp;TEXT(VLOOKUP(A103,#REF!,18,FALSE),"#,##0円")&amp;"(B)"&amp;CHAR(10)&amp;VLOOKUP(A103,#REF!,34,FALSE),(IF(O103="分担契約/単価契約","単価契約"&amp;CHAR(10)&amp;"予定調達総額 "&amp;TEXT(VLOOKUP(A103,#REF!,18,FALSE),"#,##0円")&amp;CHAR(10)&amp;"分担契約"&amp;CHAR(10)&amp;VLOOKUP(A103,#REF!,34,FALSE),IF(O103="分担契約","分担契約"&amp;CHAR(10)&amp;"契約総額 "&amp;TEXT(VLOOKUP(A103,#REF!,18,FALSE),"#,##0円")&amp;CHAR(10)&amp;VLOOKUP(A103,#REF!,34,FALSE),IF(O103="単価契約","単価契約"&amp;CHAR(10)&amp;"予定調達総額 "&amp;TEXT(VLOOKUP(A103,#REF!,18,FALSE),"#,##0円")&amp;CHAR(10)&amp;VLOOKUP(A103,#REF!,34,FALSE),VLOOKUP(A103,#REF!,34,FALSE))))))))</f>
        <v/>
      </c>
    </row>
    <row r="104" spans="1:16" s="23" customFormat="1" ht="69.900000000000006" customHeight="1" x14ac:dyDescent="0.2">
      <c r="A104" s="13"/>
      <c r="B104" s="14" t="str">
        <f>IF(A104="","",VLOOKUP(A104,#REF!,7,FALSE))</f>
        <v/>
      </c>
      <c r="C104" s="1" t="str">
        <f>IF(A104="","",VLOOKUP(A104,#REF!,8,FALSE))</f>
        <v/>
      </c>
      <c r="D104" s="15" t="str">
        <f>IF(A104="","",VLOOKUP(A104,#REF!,11,FALSE))</f>
        <v/>
      </c>
      <c r="E104" s="14" t="str">
        <f>IF(A104="","",VLOOKUP(A104,#REF!,12,FALSE))</f>
        <v/>
      </c>
      <c r="F104" s="16" t="str">
        <f>IF(A104="","",VLOOKUP(A104,#REF!,13,FALSE))</f>
        <v/>
      </c>
      <c r="G104" s="17" t="str">
        <f>IF(A104="","",IF(VLOOKUP(A104,#REF!,16,FALSE)="②一般競争入札（総合評価方式）","一般競争入札"&amp;CHAR(10)&amp;"（総合評価方式）","一般競争入札"))</f>
        <v/>
      </c>
      <c r="H104" s="18" t="str">
        <f>IF(A104="","",IF(VLOOKUP(A104,#REF!,18,FALSE)="他官署で調達手続きを実施のため","他官署で調達手続きを実施のため",IF(VLOOKUP(A104,#REF!,25,FALSE)="②同種の他の契約の予定価格を類推されるおそれがあるため公表しない","同種の他の契約の予定価格を類推されるおそれがあるため公表しない",IF(VLOOKUP(A104,#REF!,25,FALSE)="－","－",IF(VLOOKUP(A104,#REF!,9,FALSE)&lt;&gt;"",TEXT(VLOOKUP(A104,#REF!,18,FALSE),"#,##0円")&amp;CHAR(10)&amp;"(A)",VLOOKUP(A104,#REF!,18,FALSE))))))</f>
        <v/>
      </c>
      <c r="I104" s="18" t="str">
        <f>IF(A104="","",VLOOKUP(A104,#REF!,19,FALSE))</f>
        <v/>
      </c>
      <c r="J104" s="19" t="str">
        <f>IF(A104="","",IF(VLOOKUP(A104,#REF!,18,FALSE)="他官署で調達手続きを実施のため","－",IF(VLOOKUP(A104,#REF!,25,FALSE)="②同種の他の契約の予定価格を類推されるおそれがあるため公表しない","－",IF(VLOOKUP(A104,#REF!,25,FALSE)="－","－",IF(VLOOKUP(A104,#REF!,9,FALSE)&lt;&gt;"",TEXT(VLOOKUP(A104,#REF!,21,FALSE),"#.0%")&amp;CHAR(10)&amp;"(B/A×100)",VLOOKUP(A104,#REF!,21,FALSE))))))</f>
        <v/>
      </c>
      <c r="K104" s="20" t="str">
        <f>IF(A104="","",IF(VLOOKUP(A104,#REF!,14,FALSE)="①公益社団法人","公社",IF(VLOOKUP(A104,#REF!,14,FALSE)="②公益財団法人","公財","")))</f>
        <v/>
      </c>
      <c r="L104" s="20" t="str">
        <f>IF(A104="","",VLOOKUP(A104,#REF!,15,FALSE))</f>
        <v/>
      </c>
      <c r="M104" s="21" t="str">
        <f>IF(A104="","",IF(VLOOKUP(A104,#REF!,15,FALSE)="国所管",VLOOKUP(A104,#REF!,26,FALSE),""))</f>
        <v/>
      </c>
      <c r="N104" s="22" t="str">
        <f>IF(A104="","",IF(AND(P104="○",O104="分担契約/単価契約"),"単価契約"&amp;CHAR(10)&amp;"予定調達総額 "&amp;TEXT(VLOOKUP(A104,#REF!,18,FALSE),"#,##0円")&amp;"(B)"&amp;CHAR(10)&amp;"分担契約"&amp;CHAR(10)&amp;VLOOKUP(A104,#REF!,34,FALSE),IF(AND(P104="○",O104="分担契約"),"分担契約"&amp;CHAR(10)&amp;"契約総額 "&amp;TEXT(VLOOKUP(A104,#REF!,18,FALSE),"#,##0円")&amp;"(B)"&amp;CHAR(10)&amp;VLOOKUP(A104,#REF!,34,FALSE),(IF(O104="分担契約/単価契約","単価契約"&amp;CHAR(10)&amp;"予定調達総額 "&amp;TEXT(VLOOKUP(A104,#REF!,18,FALSE),"#,##0円")&amp;CHAR(10)&amp;"分担契約"&amp;CHAR(10)&amp;VLOOKUP(A104,#REF!,34,FALSE),IF(O104="分担契約","分担契約"&amp;CHAR(10)&amp;"契約総額 "&amp;TEXT(VLOOKUP(A104,#REF!,18,FALSE),"#,##0円")&amp;CHAR(10)&amp;VLOOKUP(A104,#REF!,34,FALSE),IF(O104="単価契約","単価契約"&amp;CHAR(10)&amp;"予定調達総額 "&amp;TEXT(VLOOKUP(A104,#REF!,18,FALSE),"#,##0円")&amp;CHAR(10)&amp;VLOOKUP(A104,#REF!,34,FALSE),VLOOKUP(A104,#REF!,34,FALSE))))))))</f>
        <v/>
      </c>
      <c r="O104" s="12"/>
      <c r="P104" s="12"/>
    </row>
    <row r="105" spans="1:16" s="23" customFormat="1" ht="69.900000000000006" customHeight="1" x14ac:dyDescent="0.2">
      <c r="A105" s="13"/>
      <c r="B105" s="14" t="str">
        <f>IF(A105="","",VLOOKUP(A105,#REF!,7,FALSE))</f>
        <v/>
      </c>
      <c r="C105" s="1" t="str">
        <f>IF(A105="","",VLOOKUP(A105,#REF!,8,FALSE))</f>
        <v/>
      </c>
      <c r="D105" s="15" t="str">
        <f>IF(A105="","",VLOOKUP(A105,#REF!,11,FALSE))</f>
        <v/>
      </c>
      <c r="E105" s="14" t="str">
        <f>IF(A105="","",VLOOKUP(A105,#REF!,12,FALSE))</f>
        <v/>
      </c>
      <c r="F105" s="16" t="str">
        <f>IF(A105="","",VLOOKUP(A105,#REF!,13,FALSE))</f>
        <v/>
      </c>
      <c r="G105" s="17" t="str">
        <f>IF(A105="","",IF(VLOOKUP(A105,#REF!,16,FALSE)="②一般競争入札（総合評価方式）","一般競争入札"&amp;CHAR(10)&amp;"（総合評価方式）","一般競争入札"))</f>
        <v/>
      </c>
      <c r="H105" s="18" t="str">
        <f>IF(A105="","",IF(VLOOKUP(A105,#REF!,18,FALSE)="他官署で調達手続きを実施のため","他官署で調達手続きを実施のため",IF(VLOOKUP(A105,#REF!,25,FALSE)="②同種の他の契約の予定価格を類推されるおそれがあるため公表しない","同種の他の契約の予定価格を類推されるおそれがあるため公表しない",IF(VLOOKUP(A105,#REF!,25,FALSE)="－","－",IF(VLOOKUP(A105,#REF!,9,FALSE)&lt;&gt;"",TEXT(VLOOKUP(A105,#REF!,18,FALSE),"#,##0円")&amp;CHAR(10)&amp;"(A)",VLOOKUP(A105,#REF!,18,FALSE))))))</f>
        <v/>
      </c>
      <c r="I105" s="18" t="str">
        <f>IF(A105="","",VLOOKUP(A105,#REF!,19,FALSE))</f>
        <v/>
      </c>
      <c r="J105" s="19" t="str">
        <f>IF(A105="","",IF(VLOOKUP(A105,#REF!,18,FALSE)="他官署で調達手続きを実施のため","－",IF(VLOOKUP(A105,#REF!,25,FALSE)="②同種の他の契約の予定価格を類推されるおそれがあるため公表しない","－",IF(VLOOKUP(A105,#REF!,25,FALSE)="－","－",IF(VLOOKUP(A105,#REF!,9,FALSE)&lt;&gt;"",TEXT(VLOOKUP(A105,#REF!,21,FALSE),"#.0%")&amp;CHAR(10)&amp;"(B/A×100)",VLOOKUP(A105,#REF!,21,FALSE))))))</f>
        <v/>
      </c>
      <c r="K105" s="20" t="str">
        <f>IF(A105="","",IF(VLOOKUP(A105,#REF!,14,FALSE)="①公益社団法人","公社",IF(VLOOKUP(A105,#REF!,14,FALSE)="②公益財団法人","公財","")))</f>
        <v/>
      </c>
      <c r="L105" s="20" t="str">
        <f>IF(A105="","",VLOOKUP(A105,#REF!,15,FALSE))</f>
        <v/>
      </c>
      <c r="M105" s="21" t="str">
        <f>IF(A105="","",IF(VLOOKUP(A105,#REF!,15,FALSE)="国所管",VLOOKUP(A105,#REF!,26,FALSE),""))</f>
        <v/>
      </c>
      <c r="N105" s="22" t="str">
        <f>IF(A105="","",IF(AND(P105="○",O105="分担契約/単価契約"),"単価契約"&amp;CHAR(10)&amp;"予定調達総額 "&amp;TEXT(VLOOKUP(A105,#REF!,18,FALSE),"#,##0円")&amp;"(B)"&amp;CHAR(10)&amp;"分担契約"&amp;CHAR(10)&amp;VLOOKUP(A105,#REF!,34,FALSE),IF(AND(P105="○",O105="分担契約"),"分担契約"&amp;CHAR(10)&amp;"契約総額 "&amp;TEXT(VLOOKUP(A105,#REF!,18,FALSE),"#,##0円")&amp;"(B)"&amp;CHAR(10)&amp;VLOOKUP(A105,#REF!,34,FALSE),(IF(O105="分担契約/単価契約","単価契約"&amp;CHAR(10)&amp;"予定調達総額 "&amp;TEXT(VLOOKUP(A105,#REF!,18,FALSE),"#,##0円")&amp;CHAR(10)&amp;"分担契約"&amp;CHAR(10)&amp;VLOOKUP(A105,#REF!,34,FALSE),IF(O105="分担契約","分担契約"&amp;CHAR(10)&amp;"契約総額 "&amp;TEXT(VLOOKUP(A105,#REF!,18,FALSE),"#,##0円")&amp;CHAR(10)&amp;VLOOKUP(A105,#REF!,34,FALSE),IF(O105="単価契約","単価契約"&amp;CHAR(10)&amp;"予定調達総額 "&amp;TEXT(VLOOKUP(A105,#REF!,18,FALSE),"#,##0円")&amp;CHAR(10)&amp;VLOOKUP(A105,#REF!,34,FALSE),VLOOKUP(A105,#REF!,34,FALSE))))))))</f>
        <v/>
      </c>
      <c r="O105" s="12"/>
      <c r="P105" s="12"/>
    </row>
    <row r="106" spans="1:16" s="23" customFormat="1" ht="69.900000000000006" customHeight="1" x14ac:dyDescent="0.2">
      <c r="A106" s="13"/>
      <c r="B106" s="14" t="str">
        <f>IF(A106="","",VLOOKUP(A106,#REF!,7,FALSE))</f>
        <v/>
      </c>
      <c r="C106" s="1" t="str">
        <f>IF(A106="","",VLOOKUP(A106,#REF!,8,FALSE))</f>
        <v/>
      </c>
      <c r="D106" s="15" t="str">
        <f>IF(A106="","",VLOOKUP(A106,#REF!,11,FALSE))</f>
        <v/>
      </c>
      <c r="E106" s="14" t="str">
        <f>IF(A106="","",VLOOKUP(A106,#REF!,12,FALSE))</f>
        <v/>
      </c>
      <c r="F106" s="16" t="str">
        <f>IF(A106="","",VLOOKUP(A106,#REF!,13,FALSE))</f>
        <v/>
      </c>
      <c r="G106" s="17" t="str">
        <f>IF(A106="","",IF(VLOOKUP(A106,#REF!,16,FALSE)="②一般競争入札（総合評価方式）","一般競争入札"&amp;CHAR(10)&amp;"（総合評価方式）","一般競争入札"))</f>
        <v/>
      </c>
      <c r="H106" s="18" t="str">
        <f>IF(A106="","",IF(VLOOKUP(A106,#REF!,18,FALSE)="他官署で調達手続きを実施のため","他官署で調達手続きを実施のため",IF(VLOOKUP(A106,#REF!,25,FALSE)="②同種の他の契約の予定価格を類推されるおそれがあるため公表しない","同種の他の契約の予定価格を類推されるおそれがあるため公表しない",IF(VLOOKUP(A106,#REF!,25,FALSE)="－","－",IF(VLOOKUP(A106,#REF!,9,FALSE)&lt;&gt;"",TEXT(VLOOKUP(A106,#REF!,18,FALSE),"#,##0円")&amp;CHAR(10)&amp;"(A)",VLOOKUP(A106,#REF!,18,FALSE))))))</f>
        <v/>
      </c>
      <c r="I106" s="18" t="str">
        <f>IF(A106="","",VLOOKUP(A106,#REF!,19,FALSE))</f>
        <v/>
      </c>
      <c r="J106" s="19" t="str">
        <f>IF(A106="","",IF(VLOOKUP(A106,#REF!,18,FALSE)="他官署で調達手続きを実施のため","－",IF(VLOOKUP(A106,#REF!,25,FALSE)="②同種の他の契約の予定価格を類推されるおそれがあるため公表しない","－",IF(VLOOKUP(A106,#REF!,25,FALSE)="－","－",IF(VLOOKUP(A106,#REF!,9,FALSE)&lt;&gt;"",TEXT(VLOOKUP(A106,#REF!,21,FALSE),"#.0%")&amp;CHAR(10)&amp;"(B/A×100)",VLOOKUP(A106,#REF!,21,FALSE))))))</f>
        <v/>
      </c>
      <c r="K106" s="20" t="str">
        <f>IF(A106="","",IF(VLOOKUP(A106,#REF!,14,FALSE)="①公益社団法人","公社",IF(VLOOKUP(A106,#REF!,14,FALSE)="②公益財団法人","公財","")))</f>
        <v/>
      </c>
      <c r="L106" s="20" t="str">
        <f>IF(A106="","",VLOOKUP(A106,#REF!,15,FALSE))</f>
        <v/>
      </c>
      <c r="M106" s="21" t="str">
        <f>IF(A106="","",IF(VLOOKUP(A106,#REF!,15,FALSE)="国所管",VLOOKUP(A106,#REF!,26,FALSE),""))</f>
        <v/>
      </c>
      <c r="N106" s="22" t="str">
        <f>IF(A106="","",IF(AND(P106="○",O106="分担契約/単価契約"),"単価契約"&amp;CHAR(10)&amp;"予定調達総額 "&amp;TEXT(VLOOKUP(A106,#REF!,18,FALSE),"#,##0円")&amp;"(B)"&amp;CHAR(10)&amp;"分担契約"&amp;CHAR(10)&amp;VLOOKUP(A106,#REF!,34,FALSE),IF(AND(P106="○",O106="分担契約"),"分担契約"&amp;CHAR(10)&amp;"契約総額 "&amp;TEXT(VLOOKUP(A106,#REF!,18,FALSE),"#,##0円")&amp;"(B)"&amp;CHAR(10)&amp;VLOOKUP(A106,#REF!,34,FALSE),(IF(O106="分担契約/単価契約","単価契約"&amp;CHAR(10)&amp;"予定調達総額 "&amp;TEXT(VLOOKUP(A106,#REF!,18,FALSE),"#,##0円")&amp;CHAR(10)&amp;"分担契約"&amp;CHAR(10)&amp;VLOOKUP(A106,#REF!,34,FALSE),IF(O106="分担契約","分担契約"&amp;CHAR(10)&amp;"契約総額 "&amp;TEXT(VLOOKUP(A106,#REF!,18,FALSE),"#,##0円")&amp;CHAR(10)&amp;VLOOKUP(A106,#REF!,34,FALSE),IF(O106="単価契約","単価契約"&amp;CHAR(10)&amp;"予定調達総額 "&amp;TEXT(VLOOKUP(A106,#REF!,18,FALSE),"#,##0円")&amp;CHAR(10)&amp;VLOOKUP(A106,#REF!,34,FALSE),VLOOKUP(A106,#REF!,34,FALSE))))))))</f>
        <v/>
      </c>
      <c r="O106" s="12"/>
      <c r="P106" s="12"/>
    </row>
    <row r="107" spans="1:16" s="23" customFormat="1" ht="69.900000000000006" customHeight="1" x14ac:dyDescent="0.2">
      <c r="A107" s="13"/>
      <c r="B107" s="14" t="str">
        <f>IF(A107="","",VLOOKUP(A107,#REF!,7,FALSE))</f>
        <v/>
      </c>
      <c r="C107" s="1" t="str">
        <f>IF(A107="","",VLOOKUP(A107,#REF!,8,FALSE))</f>
        <v/>
      </c>
      <c r="D107" s="15" t="str">
        <f>IF(A107="","",VLOOKUP(A107,#REF!,11,FALSE))</f>
        <v/>
      </c>
      <c r="E107" s="14" t="str">
        <f>IF(A107="","",VLOOKUP(A107,#REF!,12,FALSE))</f>
        <v/>
      </c>
      <c r="F107" s="16" t="str">
        <f>IF(A107="","",VLOOKUP(A107,#REF!,13,FALSE))</f>
        <v/>
      </c>
      <c r="G107" s="17" t="str">
        <f>IF(A107="","",IF(VLOOKUP(A107,#REF!,16,FALSE)="②一般競争入札（総合評価方式）","一般競争入札"&amp;CHAR(10)&amp;"（総合評価方式）","一般競争入札"))</f>
        <v/>
      </c>
      <c r="H107" s="18" t="str">
        <f>IF(A107="","",IF(VLOOKUP(A107,#REF!,18,FALSE)="他官署で調達手続きを実施のため","他官署で調達手続きを実施のため",IF(VLOOKUP(A107,#REF!,25,FALSE)="②同種の他の契約の予定価格を類推されるおそれがあるため公表しない","同種の他の契約の予定価格を類推されるおそれがあるため公表しない",IF(VLOOKUP(A107,#REF!,25,FALSE)="－","－",IF(VLOOKUP(A107,#REF!,9,FALSE)&lt;&gt;"",TEXT(VLOOKUP(A107,#REF!,18,FALSE),"#,##0円")&amp;CHAR(10)&amp;"(A)",VLOOKUP(A107,#REF!,18,FALSE))))))</f>
        <v/>
      </c>
      <c r="I107" s="18" t="str">
        <f>IF(A107="","",VLOOKUP(A107,#REF!,19,FALSE))</f>
        <v/>
      </c>
      <c r="J107" s="19" t="str">
        <f>IF(A107="","",IF(VLOOKUP(A107,#REF!,18,FALSE)="他官署で調達手続きを実施のため","－",IF(VLOOKUP(A107,#REF!,25,FALSE)="②同種の他の契約の予定価格を類推されるおそれがあるため公表しない","－",IF(VLOOKUP(A107,#REF!,25,FALSE)="－","－",IF(VLOOKUP(A107,#REF!,9,FALSE)&lt;&gt;"",TEXT(VLOOKUP(A107,#REF!,21,FALSE),"#.0%")&amp;CHAR(10)&amp;"(B/A×100)",VLOOKUP(A107,#REF!,21,FALSE))))))</f>
        <v/>
      </c>
      <c r="K107" s="20" t="str">
        <f>IF(A107="","",IF(VLOOKUP(A107,#REF!,14,FALSE)="①公益社団法人","公社",IF(VLOOKUP(A107,#REF!,14,FALSE)="②公益財団法人","公財","")))</f>
        <v/>
      </c>
      <c r="L107" s="20" t="str">
        <f>IF(A107="","",VLOOKUP(A107,#REF!,15,FALSE))</f>
        <v/>
      </c>
      <c r="M107" s="21" t="str">
        <f>IF(A107="","",IF(VLOOKUP(A107,#REF!,15,FALSE)="国所管",VLOOKUP(A107,#REF!,26,FALSE),""))</f>
        <v/>
      </c>
      <c r="N107" s="22" t="str">
        <f>IF(A107="","",IF(AND(P107="○",O107="分担契約/単価契約"),"単価契約"&amp;CHAR(10)&amp;"予定調達総額 "&amp;TEXT(VLOOKUP(A107,#REF!,18,FALSE),"#,##0円")&amp;"(B)"&amp;CHAR(10)&amp;"分担契約"&amp;CHAR(10)&amp;VLOOKUP(A107,#REF!,34,FALSE),IF(AND(P107="○",O107="分担契約"),"分担契約"&amp;CHAR(10)&amp;"契約総額 "&amp;TEXT(VLOOKUP(A107,#REF!,18,FALSE),"#,##0円")&amp;"(B)"&amp;CHAR(10)&amp;VLOOKUP(A107,#REF!,34,FALSE),(IF(O107="分担契約/単価契約","単価契約"&amp;CHAR(10)&amp;"予定調達総額 "&amp;TEXT(VLOOKUP(A107,#REF!,18,FALSE),"#,##0円")&amp;CHAR(10)&amp;"分担契約"&amp;CHAR(10)&amp;VLOOKUP(A107,#REF!,34,FALSE),IF(O107="分担契約","分担契約"&amp;CHAR(10)&amp;"契約総額 "&amp;TEXT(VLOOKUP(A107,#REF!,18,FALSE),"#,##0円")&amp;CHAR(10)&amp;VLOOKUP(A107,#REF!,34,FALSE),IF(O107="単価契約","単価契約"&amp;CHAR(10)&amp;"予定調達総額 "&amp;TEXT(VLOOKUP(A107,#REF!,18,FALSE),"#,##0円")&amp;CHAR(10)&amp;VLOOKUP(A107,#REF!,34,FALSE),VLOOKUP(A107,#REF!,34,FALSE))))))))</f>
        <v/>
      </c>
      <c r="O107" s="12"/>
      <c r="P107" s="12"/>
    </row>
    <row r="108" spans="1:16" s="23" customFormat="1" ht="69.900000000000006" customHeight="1" x14ac:dyDescent="0.2">
      <c r="A108" s="13"/>
      <c r="B108" s="14" t="str">
        <f>IF(A108="","",VLOOKUP(A108,#REF!,7,FALSE))</f>
        <v/>
      </c>
      <c r="C108" s="1" t="str">
        <f>IF(A108="","",VLOOKUP(A108,#REF!,8,FALSE))</f>
        <v/>
      </c>
      <c r="D108" s="15" t="str">
        <f>IF(A108="","",VLOOKUP(A108,#REF!,11,FALSE))</f>
        <v/>
      </c>
      <c r="E108" s="14" t="str">
        <f>IF(A108="","",VLOOKUP(A108,#REF!,12,FALSE))</f>
        <v/>
      </c>
      <c r="F108" s="16" t="str">
        <f>IF(A108="","",VLOOKUP(A108,#REF!,13,FALSE))</f>
        <v/>
      </c>
      <c r="G108" s="17" t="str">
        <f>IF(A108="","",IF(VLOOKUP(A108,#REF!,16,FALSE)="②一般競争入札（総合評価方式）","一般競争入札"&amp;CHAR(10)&amp;"（総合評価方式）","一般競争入札"))</f>
        <v/>
      </c>
      <c r="H108" s="18" t="str">
        <f>IF(A108="","",IF(VLOOKUP(A108,#REF!,18,FALSE)="他官署で調達手続きを実施のため","他官署で調達手続きを実施のため",IF(VLOOKUP(A108,#REF!,25,FALSE)="②同種の他の契約の予定価格を類推されるおそれがあるため公表しない","同種の他の契約の予定価格を類推されるおそれがあるため公表しない",IF(VLOOKUP(A108,#REF!,25,FALSE)="－","－",IF(VLOOKUP(A108,#REF!,9,FALSE)&lt;&gt;"",TEXT(VLOOKUP(A108,#REF!,18,FALSE),"#,##0円")&amp;CHAR(10)&amp;"(A)",VLOOKUP(A108,#REF!,18,FALSE))))))</f>
        <v/>
      </c>
      <c r="I108" s="18" t="str">
        <f>IF(A108="","",VLOOKUP(A108,#REF!,19,FALSE))</f>
        <v/>
      </c>
      <c r="J108" s="19" t="str">
        <f>IF(A108="","",IF(VLOOKUP(A108,#REF!,18,FALSE)="他官署で調達手続きを実施のため","－",IF(VLOOKUP(A108,#REF!,25,FALSE)="②同種の他の契約の予定価格を類推されるおそれがあるため公表しない","－",IF(VLOOKUP(A108,#REF!,25,FALSE)="－","－",IF(VLOOKUP(A108,#REF!,9,FALSE)&lt;&gt;"",TEXT(VLOOKUP(A108,#REF!,21,FALSE),"#.0%")&amp;CHAR(10)&amp;"(B/A×100)",VLOOKUP(A108,#REF!,21,FALSE))))))</f>
        <v/>
      </c>
      <c r="K108" s="20" t="str">
        <f>IF(A108="","",IF(VLOOKUP(A108,#REF!,14,FALSE)="①公益社団法人","公社",IF(VLOOKUP(A108,#REF!,14,FALSE)="②公益財団法人","公財","")))</f>
        <v/>
      </c>
      <c r="L108" s="20" t="str">
        <f>IF(A108="","",VLOOKUP(A108,#REF!,15,FALSE))</f>
        <v/>
      </c>
      <c r="M108" s="21" t="str">
        <f>IF(A108="","",IF(VLOOKUP(A108,#REF!,15,FALSE)="国所管",VLOOKUP(A108,#REF!,26,FALSE),""))</f>
        <v/>
      </c>
      <c r="N108" s="22" t="str">
        <f>IF(A108="","",IF(AND(P108="○",O108="分担契約/単価契約"),"単価契約"&amp;CHAR(10)&amp;"予定調達総額 "&amp;TEXT(VLOOKUP(A108,#REF!,18,FALSE),"#,##0円")&amp;"(B)"&amp;CHAR(10)&amp;"分担契約"&amp;CHAR(10)&amp;VLOOKUP(A108,#REF!,34,FALSE),IF(AND(P108="○",O108="分担契約"),"分担契約"&amp;CHAR(10)&amp;"契約総額 "&amp;TEXT(VLOOKUP(A108,#REF!,18,FALSE),"#,##0円")&amp;"(B)"&amp;CHAR(10)&amp;VLOOKUP(A108,#REF!,34,FALSE),(IF(O108="分担契約/単価契約","単価契約"&amp;CHAR(10)&amp;"予定調達総額 "&amp;TEXT(VLOOKUP(A108,#REF!,18,FALSE),"#,##0円")&amp;CHAR(10)&amp;"分担契約"&amp;CHAR(10)&amp;VLOOKUP(A108,#REF!,34,FALSE),IF(O108="分担契約","分担契約"&amp;CHAR(10)&amp;"契約総額 "&amp;TEXT(VLOOKUP(A108,#REF!,18,FALSE),"#,##0円")&amp;CHAR(10)&amp;VLOOKUP(A108,#REF!,34,FALSE),IF(O108="単価契約","単価契約"&amp;CHAR(10)&amp;"予定調達総額 "&amp;TEXT(VLOOKUP(A108,#REF!,18,FALSE),"#,##0円")&amp;CHAR(10)&amp;VLOOKUP(A108,#REF!,34,FALSE),VLOOKUP(A108,#REF!,34,FALSE))))))))</f>
        <v/>
      </c>
      <c r="O108" s="12"/>
      <c r="P108" s="12"/>
    </row>
  </sheetData>
  <mergeCells count="13">
    <mergeCell ref="J4:J5"/>
    <mergeCell ref="K4:M4"/>
    <mergeCell ref="A1:A5"/>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G108" xr:uid="{00000000-0002-0000-0000-000000000000}"/>
    <dataValidation imeMode="halfAlpha" allowBlank="1" showInputMessage="1" showErrorMessage="1" errorTitle="参考" error="半角数字で入力して下さい。" promptTitle="入力方法" prompt="半角数字で入力して下さい。" sqref="H6:J108" xr:uid="{00000000-0002-0000-0000-000001000000}"/>
  </dataValidations>
  <printOptions horizontalCentered="1"/>
  <pageMargins left="0.43" right="0.2" top="0.95" bottom="0.44" header="0.36" footer="0.32"/>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8"/>
  <sheetViews>
    <sheetView showZeros="0" view="pageBreakPreview" zoomScaleNormal="100" zoomScaleSheetLayoutView="100" workbookViewId="0">
      <selection activeCell="G7" sqref="G7"/>
    </sheetView>
  </sheetViews>
  <sheetFormatPr defaultColWidth="9" defaultRowHeight="13.2" x14ac:dyDescent="0.2"/>
  <cols>
    <col min="1" max="1" width="9" style="3"/>
    <col min="2" max="2" width="33.77734375" style="2" customWidth="1"/>
    <col min="3" max="3" width="23.21875" style="3" customWidth="1"/>
    <col min="4" max="4" width="14.33203125" style="4" customWidth="1"/>
    <col min="5" max="5" width="23.21875" style="5" customWidth="1"/>
    <col min="6" max="6" width="14.6640625" style="5" customWidth="1"/>
    <col min="7" max="7" width="25.6640625" style="41" customWidth="1"/>
    <col min="8" max="8" width="13.6640625" style="6" customWidth="1"/>
    <col min="9" max="9" width="13.6640625" style="4" customWidth="1"/>
    <col min="10" max="10" width="7.6640625" style="42" customWidth="1"/>
    <col min="11" max="11" width="8.33203125" style="5" customWidth="1"/>
    <col min="12" max="12" width="8.109375" style="5" customWidth="1"/>
    <col min="13" max="13" width="10.21875" style="5" customWidth="1"/>
    <col min="14" max="14" width="8.109375" style="7" customWidth="1"/>
    <col min="15" max="15" width="11.44140625" style="5" customWidth="1"/>
    <col min="16" max="16" width="9" style="2"/>
    <col min="17" max="17" width="11.21875" style="2" customWidth="1"/>
    <col min="18" max="16384" width="9" style="2"/>
  </cols>
  <sheetData>
    <row r="1" spans="1:17" ht="27.75" customHeight="1" x14ac:dyDescent="0.2">
      <c r="A1" s="49"/>
      <c r="B1" s="52" t="s">
        <v>14</v>
      </c>
      <c r="C1" s="53"/>
      <c r="D1" s="53"/>
      <c r="E1" s="53"/>
      <c r="F1" s="53"/>
      <c r="G1" s="60"/>
      <c r="H1" s="53"/>
      <c r="I1" s="53"/>
      <c r="J1" s="53"/>
      <c r="K1" s="53"/>
      <c r="L1" s="53"/>
      <c r="M1" s="53"/>
      <c r="N1" s="53"/>
      <c r="O1" s="53"/>
    </row>
    <row r="2" spans="1:17" x14ac:dyDescent="0.2">
      <c r="A2" s="50"/>
    </row>
    <row r="3" spans="1:17" x14ac:dyDescent="0.15">
      <c r="A3" s="50"/>
      <c r="B3" s="28"/>
      <c r="C3" s="25"/>
      <c r="D3" s="25"/>
      <c r="E3" s="24"/>
      <c r="F3" s="24"/>
      <c r="G3" s="26"/>
      <c r="H3" s="27"/>
      <c r="I3" s="25"/>
      <c r="J3" s="43"/>
      <c r="K3" s="24"/>
      <c r="L3" s="24"/>
      <c r="M3" s="24"/>
      <c r="N3" s="38"/>
      <c r="O3" s="29"/>
      <c r="P3" s="24"/>
      <c r="Q3" s="24"/>
    </row>
    <row r="4" spans="1:17" ht="21.9" customHeight="1" x14ac:dyDescent="0.2">
      <c r="A4" s="50"/>
      <c r="B4" s="47" t="s">
        <v>15</v>
      </c>
      <c r="C4" s="47" t="s">
        <v>16</v>
      </c>
      <c r="D4" s="47" t="s">
        <v>17</v>
      </c>
      <c r="E4" s="47" t="s">
        <v>18</v>
      </c>
      <c r="F4" s="54" t="s">
        <v>19</v>
      </c>
      <c r="G4" s="61" t="s">
        <v>20</v>
      </c>
      <c r="H4" s="56" t="s">
        <v>21</v>
      </c>
      <c r="I4" s="47" t="s">
        <v>22</v>
      </c>
      <c r="J4" s="57" t="s">
        <v>23</v>
      </c>
      <c r="K4" s="58" t="s">
        <v>24</v>
      </c>
      <c r="L4" s="59" t="s">
        <v>25</v>
      </c>
      <c r="M4" s="59"/>
      <c r="N4" s="59"/>
      <c r="O4" s="54" t="s">
        <v>27</v>
      </c>
      <c r="P4" s="24"/>
      <c r="Q4" s="24"/>
    </row>
    <row r="5" spans="1:17" s="12" customFormat="1" ht="37.5" customHeight="1" x14ac:dyDescent="0.2">
      <c r="A5" s="51"/>
      <c r="B5" s="47"/>
      <c r="C5" s="47"/>
      <c r="D5" s="47"/>
      <c r="E5" s="47"/>
      <c r="F5" s="55"/>
      <c r="G5" s="61"/>
      <c r="H5" s="56"/>
      <c r="I5" s="47"/>
      <c r="J5" s="57"/>
      <c r="K5" s="58"/>
      <c r="L5" s="31" t="s">
        <v>26</v>
      </c>
      <c r="M5" s="31" t="s">
        <v>34</v>
      </c>
      <c r="N5" s="44" t="s">
        <v>12</v>
      </c>
      <c r="O5" s="55"/>
      <c r="P5" s="32"/>
      <c r="Q5" s="32"/>
    </row>
    <row r="6" spans="1:17" s="12" customFormat="1" ht="129.6" customHeight="1" x14ac:dyDescent="0.2">
      <c r="A6" s="13"/>
      <c r="B6" s="14"/>
      <c r="C6" s="1"/>
      <c r="D6" s="45"/>
      <c r="E6" s="14"/>
      <c r="F6" s="16"/>
      <c r="G6" s="17"/>
      <c r="H6" s="18"/>
      <c r="I6" s="18"/>
      <c r="J6" s="20"/>
      <c r="K6" s="34"/>
      <c r="L6" s="20"/>
      <c r="M6" s="20"/>
      <c r="N6" s="21"/>
      <c r="O6" s="22"/>
      <c r="P6" s="32" t="str">
        <f>IF(A6="","",VLOOKUP(A6,#REF!,54,FALSE))</f>
        <v/>
      </c>
      <c r="Q6" s="32" t="str">
        <f>IF(A6="","",IF(VLOOKUP(A6,#REF!,15,FALSE)="他官署で調達手続きを実施のため","×",IF(VLOOKUP(A6,#REF!,22,FALSE)="②同種の他の契約の予定価格を類推されるおそれがあるため公表しない","×","○")))</f>
        <v/>
      </c>
    </row>
    <row r="7" spans="1:17" s="12" customFormat="1" ht="120.6" customHeight="1" x14ac:dyDescent="0.2">
      <c r="A7" s="13"/>
      <c r="B7" s="14"/>
      <c r="C7" s="1"/>
      <c r="D7" s="45"/>
      <c r="E7" s="14"/>
      <c r="F7" s="16"/>
      <c r="G7" s="17"/>
      <c r="H7" s="18"/>
      <c r="I7" s="18"/>
      <c r="J7" s="20"/>
      <c r="K7" s="34"/>
      <c r="L7" s="20" t="s">
        <v>36</v>
      </c>
      <c r="M7" s="20">
        <v>0</v>
      </c>
      <c r="N7" s="21" t="s">
        <v>36</v>
      </c>
      <c r="O7" s="22">
        <v>0</v>
      </c>
      <c r="P7" s="32" t="str">
        <f>IF(A7="","",VLOOKUP(A7,#REF!,54,FALSE))</f>
        <v/>
      </c>
      <c r="Q7" s="32" t="str">
        <f>IF(A7="","",IF(VLOOKUP(A7,#REF!,15,FALSE)="他官署で調達手続きを実施のため","×",IF(VLOOKUP(A7,#REF!,22,FALSE)="②同種の他の契約の予定価格を類推されるおそれがあるため公表しない","×","○")))</f>
        <v/>
      </c>
    </row>
    <row r="8" spans="1:17" s="12" customFormat="1" ht="69.900000000000006" customHeight="1" x14ac:dyDescent="0.2">
      <c r="A8" s="13"/>
      <c r="B8" s="14"/>
      <c r="C8" s="1"/>
      <c r="D8" s="45"/>
      <c r="E8" s="14"/>
      <c r="F8" s="16"/>
      <c r="G8" s="17"/>
      <c r="H8" s="18"/>
      <c r="I8" s="18"/>
      <c r="J8" s="20"/>
      <c r="K8" s="34"/>
      <c r="L8" s="20"/>
      <c r="M8" s="20"/>
      <c r="N8" s="21"/>
      <c r="O8" s="22"/>
      <c r="P8" s="32" t="str">
        <f>IF(A8="","",VLOOKUP(A8,#REF!,54,FALSE))</f>
        <v/>
      </c>
      <c r="Q8" s="32" t="str">
        <f>IF(A8="","",IF(VLOOKUP(A8,#REF!,15,FALSE)="他官署で調達手続きを実施のため","×",IF(VLOOKUP(A8,#REF!,22,FALSE)="②同種の他の契約の予定価格を類推されるおそれがあるため公表しない","×","○")))</f>
        <v/>
      </c>
    </row>
    <row r="9" spans="1:17" s="12" customFormat="1" ht="69.900000000000006" customHeight="1" x14ac:dyDescent="0.2">
      <c r="A9" s="13"/>
      <c r="B9" s="14"/>
      <c r="C9" s="1"/>
      <c r="D9" s="45"/>
      <c r="E9" s="14"/>
      <c r="F9" s="16"/>
      <c r="G9" s="17"/>
      <c r="H9" s="18"/>
      <c r="I9" s="18"/>
      <c r="J9" s="20"/>
      <c r="K9" s="34"/>
      <c r="L9" s="20"/>
      <c r="M9" s="20"/>
      <c r="N9" s="21"/>
      <c r="O9" s="22"/>
      <c r="P9" s="32" t="str">
        <f>IF(A9="","",VLOOKUP(A9,#REF!,54,FALSE))</f>
        <v/>
      </c>
      <c r="Q9" s="32" t="str">
        <f>IF(A9="","",IF(VLOOKUP(A9,#REF!,15,FALSE)="他官署で調達手続きを実施のため","×",IF(VLOOKUP(A9,#REF!,22,FALSE)="②同種の他の契約の予定価格を類推されるおそれがあるため公表しない","×","○")))</f>
        <v/>
      </c>
    </row>
    <row r="10" spans="1:17" s="12" customFormat="1" ht="69.900000000000006" customHeight="1" x14ac:dyDescent="0.2">
      <c r="A10" s="13"/>
      <c r="B10" s="14"/>
      <c r="C10" s="1"/>
      <c r="D10" s="45"/>
      <c r="E10" s="14"/>
      <c r="F10" s="16"/>
      <c r="G10" s="17"/>
      <c r="H10" s="18"/>
      <c r="I10" s="18"/>
      <c r="J10" s="20"/>
      <c r="K10" s="34"/>
      <c r="L10" s="20"/>
      <c r="M10" s="20"/>
      <c r="N10" s="21"/>
      <c r="O10" s="22"/>
      <c r="P10" s="32" t="str">
        <f>IF(A10="","",VLOOKUP(A10,#REF!,54,FALSE))</f>
        <v/>
      </c>
      <c r="Q10" s="32" t="str">
        <f>IF(A10="","",IF(VLOOKUP(A10,#REF!,15,FALSE)="他官署で調達手続きを実施のため","×",IF(VLOOKUP(A10,#REF!,22,FALSE)="②同種の他の契約の予定価格を類推されるおそれがあるため公表しない","×","○")))</f>
        <v/>
      </c>
    </row>
    <row r="11" spans="1:17" s="12" customFormat="1" ht="69.900000000000006" customHeight="1" x14ac:dyDescent="0.2">
      <c r="A11" s="13"/>
      <c r="B11" s="14"/>
      <c r="C11" s="1"/>
      <c r="D11" s="45"/>
      <c r="E11" s="14"/>
      <c r="F11" s="16"/>
      <c r="G11" s="17"/>
      <c r="H11" s="18"/>
      <c r="I11" s="18"/>
      <c r="J11" s="20"/>
      <c r="K11" s="34"/>
      <c r="L11" s="20"/>
      <c r="M11" s="20"/>
      <c r="N11" s="21"/>
      <c r="O11" s="22"/>
      <c r="P11" s="32" t="str">
        <f>IF(A11="","",VLOOKUP(A11,#REF!,54,FALSE))</f>
        <v/>
      </c>
      <c r="Q11" s="32" t="str">
        <f>IF(A11="","",IF(VLOOKUP(A11,#REF!,15,FALSE)="他官署で調達手続きを実施のため","×",IF(VLOOKUP(A11,#REF!,22,FALSE)="②同種の他の契約の予定価格を類推されるおそれがあるため公表しない","×","○")))</f>
        <v/>
      </c>
    </row>
    <row r="12" spans="1:17" s="12" customFormat="1" ht="69.900000000000006" customHeight="1" x14ac:dyDescent="0.2">
      <c r="A12" s="13"/>
      <c r="B12" s="14"/>
      <c r="C12" s="1"/>
      <c r="D12" s="45"/>
      <c r="E12" s="14"/>
      <c r="F12" s="16"/>
      <c r="G12" s="17"/>
      <c r="H12" s="18"/>
      <c r="I12" s="18"/>
      <c r="J12" s="20"/>
      <c r="K12" s="34"/>
      <c r="L12" s="20"/>
      <c r="M12" s="20"/>
      <c r="N12" s="21"/>
      <c r="O12" s="22"/>
      <c r="P12" s="32" t="str">
        <f>IF(A12="","",VLOOKUP(A12,#REF!,54,FALSE))</f>
        <v/>
      </c>
      <c r="Q12" s="32" t="str">
        <f>IF(A12="","",IF(VLOOKUP(A12,#REF!,15,FALSE)="他官署で調達手続きを実施のため","×",IF(VLOOKUP(A12,#REF!,22,FALSE)="②同種の他の契約の予定価格を類推されるおそれがあるため公表しない","×","○")))</f>
        <v/>
      </c>
    </row>
    <row r="13" spans="1:17" s="12" customFormat="1" ht="69.900000000000006" customHeight="1" x14ac:dyDescent="0.2">
      <c r="A13" s="13"/>
      <c r="B13" s="14"/>
      <c r="C13" s="1"/>
      <c r="D13" s="45"/>
      <c r="E13" s="14"/>
      <c r="F13" s="16"/>
      <c r="G13" s="17"/>
      <c r="H13" s="18"/>
      <c r="I13" s="18"/>
      <c r="J13" s="20"/>
      <c r="K13" s="34"/>
      <c r="L13" s="20"/>
      <c r="M13" s="20"/>
      <c r="N13" s="21"/>
      <c r="O13" s="22"/>
      <c r="P13" s="32" t="str">
        <f>IF(A13="","",VLOOKUP(A13,#REF!,54,FALSE))</f>
        <v/>
      </c>
      <c r="Q13" s="32" t="str">
        <f>IF(A13="","",IF(VLOOKUP(A13,#REF!,15,FALSE)="他官署で調達手続きを実施のため","×",IF(VLOOKUP(A13,#REF!,22,FALSE)="②同種の他の契約の予定価格を類推されるおそれがあるため公表しない","×","○")))</f>
        <v/>
      </c>
    </row>
    <row r="14" spans="1:17" s="12" customFormat="1" ht="69.900000000000006" customHeight="1" x14ac:dyDescent="0.2">
      <c r="A14" s="13"/>
      <c r="B14" s="14"/>
      <c r="C14" s="1"/>
      <c r="D14" s="45"/>
      <c r="E14" s="14"/>
      <c r="F14" s="16"/>
      <c r="G14" s="17"/>
      <c r="H14" s="18"/>
      <c r="I14" s="18"/>
      <c r="J14" s="20"/>
      <c r="K14" s="34"/>
      <c r="L14" s="20"/>
      <c r="M14" s="20"/>
      <c r="N14" s="21"/>
      <c r="O14" s="22"/>
      <c r="P14" s="32" t="str">
        <f>IF(A14="","",VLOOKUP(A14,#REF!,54,FALSE))</f>
        <v/>
      </c>
      <c r="Q14" s="32" t="str">
        <f>IF(A14="","",IF(VLOOKUP(A14,#REF!,15,FALSE)="他官署で調達手続きを実施のため","×",IF(VLOOKUP(A14,#REF!,22,FALSE)="②同種の他の契約の予定価格を類推されるおそれがあるため公表しない","×","○")))</f>
        <v/>
      </c>
    </row>
    <row r="15" spans="1:17" s="12" customFormat="1" ht="69.900000000000006" customHeight="1" x14ac:dyDescent="0.2">
      <c r="A15" s="13"/>
      <c r="B15" s="14"/>
      <c r="C15" s="1"/>
      <c r="D15" s="45"/>
      <c r="E15" s="14"/>
      <c r="F15" s="16"/>
      <c r="G15" s="17"/>
      <c r="H15" s="18"/>
      <c r="I15" s="18"/>
      <c r="J15" s="20"/>
      <c r="K15" s="34"/>
      <c r="L15" s="20"/>
      <c r="M15" s="20"/>
      <c r="N15" s="21"/>
      <c r="O15" s="22"/>
      <c r="P15" s="32" t="str">
        <f>IF(A15="","",VLOOKUP(A15,#REF!,54,FALSE))</f>
        <v/>
      </c>
      <c r="Q15" s="32" t="str">
        <f>IF(A15="","",IF(VLOOKUP(A15,#REF!,15,FALSE)="他官署で調達手続きを実施のため","×",IF(VLOOKUP(A15,#REF!,22,FALSE)="②同種の他の契約の予定価格を類推されるおそれがあるため公表しない","×","○")))</f>
        <v/>
      </c>
    </row>
    <row r="16" spans="1:17" s="12" customFormat="1" ht="69.900000000000006" customHeight="1" x14ac:dyDescent="0.2">
      <c r="A16" s="13"/>
      <c r="B16" s="14"/>
      <c r="C16" s="1"/>
      <c r="D16" s="45"/>
      <c r="E16" s="14"/>
      <c r="F16" s="16"/>
      <c r="G16" s="17"/>
      <c r="H16" s="18"/>
      <c r="I16" s="18"/>
      <c r="J16" s="20"/>
      <c r="K16" s="34"/>
      <c r="L16" s="20"/>
      <c r="M16" s="20"/>
      <c r="N16" s="21"/>
      <c r="O16" s="22"/>
      <c r="P16" s="32" t="str">
        <f>IF(A16="","",VLOOKUP(A16,#REF!,54,FALSE))</f>
        <v/>
      </c>
      <c r="Q16" s="32" t="str">
        <f>IF(A16="","",IF(VLOOKUP(A16,#REF!,15,FALSE)="他官署で調達手続きを実施のため","×",IF(VLOOKUP(A16,#REF!,22,FALSE)="②同種の他の契約の予定価格を類推されるおそれがあるため公表しない","×","○")))</f>
        <v/>
      </c>
    </row>
    <row r="17" spans="1:17" s="12" customFormat="1" ht="69.900000000000006" customHeight="1" x14ac:dyDescent="0.2">
      <c r="A17" s="13"/>
      <c r="B17" s="14"/>
      <c r="C17" s="1"/>
      <c r="D17" s="45"/>
      <c r="E17" s="14"/>
      <c r="F17" s="16"/>
      <c r="G17" s="17"/>
      <c r="H17" s="18"/>
      <c r="I17" s="18"/>
      <c r="J17" s="20"/>
      <c r="K17" s="34"/>
      <c r="L17" s="20"/>
      <c r="M17" s="20"/>
      <c r="N17" s="21"/>
      <c r="O17" s="22"/>
      <c r="P17" s="32" t="str">
        <f>IF(A17="","",VLOOKUP(A17,#REF!,54,FALSE))</f>
        <v/>
      </c>
      <c r="Q17" s="32" t="str">
        <f>IF(A17="","",IF(VLOOKUP(A17,#REF!,15,FALSE)="他官署で調達手続きを実施のため","×",IF(VLOOKUP(A17,#REF!,22,FALSE)="②同種の他の契約の予定価格を類推されるおそれがあるため公表しない","×","○")))</f>
        <v/>
      </c>
    </row>
    <row r="18" spans="1:17" s="12" customFormat="1" ht="69.900000000000006" customHeight="1" x14ac:dyDescent="0.2">
      <c r="A18" s="13"/>
      <c r="B18" s="14"/>
      <c r="C18" s="1"/>
      <c r="D18" s="45"/>
      <c r="E18" s="14"/>
      <c r="F18" s="16"/>
      <c r="G18" s="17"/>
      <c r="H18" s="18"/>
      <c r="I18" s="18"/>
      <c r="J18" s="20"/>
      <c r="K18" s="34"/>
      <c r="L18" s="20"/>
      <c r="M18" s="20"/>
      <c r="N18" s="21"/>
      <c r="O18" s="22"/>
      <c r="P18" s="32" t="str">
        <f>IF(A18="","",VLOOKUP(A18,#REF!,54,FALSE))</f>
        <v/>
      </c>
      <c r="Q18" s="32" t="str">
        <f>IF(A18="","",IF(VLOOKUP(A18,#REF!,15,FALSE)="他官署で調達手続きを実施のため","×",IF(VLOOKUP(A18,#REF!,22,FALSE)="②同種の他の契約の予定価格を類推されるおそれがあるため公表しない","×","○")))</f>
        <v/>
      </c>
    </row>
    <row r="19" spans="1:17" s="12" customFormat="1" ht="69.900000000000006" customHeight="1" x14ac:dyDescent="0.2">
      <c r="A19" s="13"/>
      <c r="B19" s="14"/>
      <c r="C19" s="1"/>
      <c r="D19" s="45"/>
      <c r="E19" s="14"/>
      <c r="F19" s="16"/>
      <c r="G19" s="17"/>
      <c r="H19" s="18"/>
      <c r="I19" s="18"/>
      <c r="J19" s="20"/>
      <c r="K19" s="34"/>
      <c r="L19" s="20"/>
      <c r="M19" s="20"/>
      <c r="N19" s="21"/>
      <c r="O19" s="22"/>
      <c r="P19" s="32" t="str">
        <f>IF(A19="","",VLOOKUP(A19,#REF!,54,FALSE))</f>
        <v/>
      </c>
      <c r="Q19" s="32" t="str">
        <f>IF(A19="","",IF(VLOOKUP(A19,#REF!,15,FALSE)="他官署で調達手続きを実施のため","×",IF(VLOOKUP(A19,#REF!,22,FALSE)="②同種の他の契約の予定価格を類推されるおそれがあるため公表しない","×","○")))</f>
        <v/>
      </c>
    </row>
    <row r="20" spans="1:17" s="12" customFormat="1" ht="69.900000000000006" customHeight="1" x14ac:dyDescent="0.2">
      <c r="A20" s="13"/>
      <c r="B20" s="14"/>
      <c r="C20" s="1"/>
      <c r="D20" s="45"/>
      <c r="E20" s="14"/>
      <c r="F20" s="16"/>
      <c r="G20" s="17"/>
      <c r="H20" s="18"/>
      <c r="I20" s="18"/>
      <c r="J20" s="20"/>
      <c r="K20" s="34"/>
      <c r="L20" s="20"/>
      <c r="M20" s="20"/>
      <c r="N20" s="21"/>
      <c r="O20" s="22"/>
      <c r="P20" s="32" t="str">
        <f>IF(A20="","",VLOOKUP(A20,#REF!,54,FALSE))</f>
        <v/>
      </c>
      <c r="Q20" s="32" t="str">
        <f>IF(A20="","",IF(VLOOKUP(A20,#REF!,15,FALSE)="他官署で調達手続きを実施のため","×",IF(VLOOKUP(A20,#REF!,22,FALSE)="②同種の他の契約の予定価格を類推されるおそれがあるため公表しない","×","○")))</f>
        <v/>
      </c>
    </row>
    <row r="21" spans="1:17" s="12" customFormat="1" ht="69.900000000000006" customHeight="1" x14ac:dyDescent="0.2">
      <c r="A21" s="13"/>
      <c r="B21" s="14"/>
      <c r="C21" s="1"/>
      <c r="D21" s="45"/>
      <c r="E21" s="14"/>
      <c r="F21" s="16"/>
      <c r="G21" s="17"/>
      <c r="H21" s="18"/>
      <c r="I21" s="18"/>
      <c r="J21" s="20"/>
      <c r="K21" s="34"/>
      <c r="L21" s="20"/>
      <c r="M21" s="20"/>
      <c r="N21" s="21"/>
      <c r="O21" s="22"/>
      <c r="P21" s="32" t="str">
        <f>IF(A21="","",VLOOKUP(A21,#REF!,54,FALSE))</f>
        <v/>
      </c>
      <c r="Q21" s="32" t="str">
        <f>IF(A21="","",IF(VLOOKUP(A21,#REF!,15,FALSE)="他官署で調達手続きを実施のため","×",IF(VLOOKUP(A21,#REF!,22,FALSE)="②同種の他の契約の予定価格を類推されるおそれがあるため公表しない","×","○")))</f>
        <v/>
      </c>
    </row>
    <row r="22" spans="1:17" s="12" customFormat="1" ht="69.900000000000006" customHeight="1" x14ac:dyDescent="0.2">
      <c r="A22" s="13"/>
      <c r="B22" s="14"/>
      <c r="C22" s="1"/>
      <c r="D22" s="45"/>
      <c r="E22" s="14"/>
      <c r="F22" s="16"/>
      <c r="G22" s="17"/>
      <c r="H22" s="18"/>
      <c r="I22" s="18"/>
      <c r="J22" s="20"/>
      <c r="K22" s="34"/>
      <c r="L22" s="20"/>
      <c r="M22" s="20"/>
      <c r="N22" s="21"/>
      <c r="O22" s="22"/>
      <c r="P22" s="32" t="str">
        <f>IF(A22="","",VLOOKUP(A22,#REF!,54,FALSE))</f>
        <v/>
      </c>
      <c r="Q22" s="32" t="str">
        <f>IF(A22="","",IF(VLOOKUP(A22,#REF!,15,FALSE)="他官署で調達手続きを実施のため","×",IF(VLOOKUP(A22,#REF!,22,FALSE)="②同種の他の契約の予定価格を類推されるおそれがあるため公表しない","×","○")))</f>
        <v/>
      </c>
    </row>
    <row r="23" spans="1:17" s="12" customFormat="1" ht="69.900000000000006" customHeight="1" x14ac:dyDescent="0.2">
      <c r="A23" s="13"/>
      <c r="B23" s="14"/>
      <c r="C23" s="1"/>
      <c r="D23" s="45"/>
      <c r="E23" s="14"/>
      <c r="F23" s="16"/>
      <c r="G23" s="17"/>
      <c r="H23" s="18"/>
      <c r="I23" s="18"/>
      <c r="J23" s="20"/>
      <c r="K23" s="34"/>
      <c r="L23" s="20"/>
      <c r="M23" s="20"/>
      <c r="N23" s="21"/>
      <c r="O23" s="22"/>
      <c r="P23" s="32" t="str">
        <f>IF(A23="","",VLOOKUP(A23,#REF!,54,FALSE))</f>
        <v/>
      </c>
      <c r="Q23" s="32" t="str">
        <f>IF(A23="","",IF(VLOOKUP(A23,#REF!,15,FALSE)="他官署で調達手続きを実施のため","×",IF(VLOOKUP(A23,#REF!,22,FALSE)="②同種の他の契約の予定価格を類推されるおそれがあるため公表しない","×","○")))</f>
        <v/>
      </c>
    </row>
    <row r="24" spans="1:17" s="12" customFormat="1" ht="69.900000000000006" customHeight="1" x14ac:dyDescent="0.2">
      <c r="A24" s="13"/>
      <c r="B24" s="14"/>
      <c r="C24" s="1"/>
      <c r="D24" s="45"/>
      <c r="E24" s="14"/>
      <c r="F24" s="16"/>
      <c r="G24" s="17"/>
      <c r="H24" s="18"/>
      <c r="I24" s="18"/>
      <c r="J24" s="20"/>
      <c r="K24" s="34"/>
      <c r="L24" s="20"/>
      <c r="M24" s="20"/>
      <c r="N24" s="21"/>
      <c r="O24" s="22"/>
      <c r="P24" s="32" t="str">
        <f>IF(A24="","",VLOOKUP(A24,#REF!,54,FALSE))</f>
        <v/>
      </c>
      <c r="Q24" s="32" t="str">
        <f>IF(A24="","",IF(VLOOKUP(A24,#REF!,15,FALSE)="他官署で調達手続きを実施のため","×",IF(VLOOKUP(A24,#REF!,22,FALSE)="②同種の他の契約の予定価格を類推されるおそれがあるため公表しない","×","○")))</f>
        <v/>
      </c>
    </row>
    <row r="25" spans="1:17" s="12" customFormat="1" ht="69.900000000000006" customHeight="1" x14ac:dyDescent="0.2">
      <c r="A25" s="13"/>
      <c r="B25" s="14"/>
      <c r="C25" s="1"/>
      <c r="D25" s="45"/>
      <c r="E25" s="14"/>
      <c r="F25" s="16"/>
      <c r="G25" s="17"/>
      <c r="H25" s="18"/>
      <c r="I25" s="18"/>
      <c r="J25" s="20"/>
      <c r="K25" s="34"/>
      <c r="L25" s="20"/>
      <c r="M25" s="20"/>
      <c r="N25" s="21"/>
      <c r="O25" s="22"/>
      <c r="P25" s="32" t="str">
        <f>IF(A25="","",VLOOKUP(A25,#REF!,54,FALSE))</f>
        <v/>
      </c>
      <c r="Q25" s="32" t="str">
        <f>IF(A25="","",IF(VLOOKUP(A25,#REF!,15,FALSE)="他官署で調達手続きを実施のため","×",IF(VLOOKUP(A25,#REF!,22,FALSE)="②同種の他の契約の予定価格を類推されるおそれがあるため公表しない","×","○")))</f>
        <v/>
      </c>
    </row>
    <row r="26" spans="1:17" s="12" customFormat="1" ht="69.900000000000006" customHeight="1" x14ac:dyDescent="0.2">
      <c r="A26" s="13"/>
      <c r="B26" s="14"/>
      <c r="C26" s="1"/>
      <c r="D26" s="45"/>
      <c r="E26" s="14"/>
      <c r="F26" s="16"/>
      <c r="G26" s="17"/>
      <c r="H26" s="18"/>
      <c r="I26" s="18"/>
      <c r="J26" s="20"/>
      <c r="K26" s="34"/>
      <c r="L26" s="20"/>
      <c r="M26" s="20"/>
      <c r="N26" s="21"/>
      <c r="O26" s="22"/>
      <c r="P26" s="32" t="str">
        <f>IF(A26="","",VLOOKUP(A26,#REF!,54,FALSE))</f>
        <v/>
      </c>
      <c r="Q26" s="32" t="str">
        <f>IF(A26="","",IF(VLOOKUP(A26,#REF!,15,FALSE)="他官署で調達手続きを実施のため","×",IF(VLOOKUP(A26,#REF!,22,FALSE)="②同種の他の契約の予定価格を類推されるおそれがあるため公表しない","×","○")))</f>
        <v/>
      </c>
    </row>
    <row r="27" spans="1:17" s="12" customFormat="1" ht="69.900000000000006" customHeight="1" x14ac:dyDescent="0.2">
      <c r="A27" s="13"/>
      <c r="B27" s="14"/>
      <c r="C27" s="1"/>
      <c r="D27" s="45"/>
      <c r="E27" s="14"/>
      <c r="F27" s="16"/>
      <c r="G27" s="17"/>
      <c r="H27" s="18"/>
      <c r="I27" s="18"/>
      <c r="J27" s="20"/>
      <c r="K27" s="34"/>
      <c r="L27" s="20"/>
      <c r="M27" s="20"/>
      <c r="N27" s="21"/>
      <c r="O27" s="22"/>
      <c r="P27" s="32" t="str">
        <f>IF(A27="","",VLOOKUP(A27,#REF!,54,FALSE))</f>
        <v/>
      </c>
      <c r="Q27" s="32" t="str">
        <f>IF(A27="","",IF(VLOOKUP(A27,#REF!,15,FALSE)="他官署で調達手続きを実施のため","×",IF(VLOOKUP(A27,#REF!,22,FALSE)="②同種の他の契約の予定価格を類推されるおそれがあるため公表しない","×","○")))</f>
        <v/>
      </c>
    </row>
    <row r="28" spans="1:17" s="12" customFormat="1" ht="69.900000000000006" customHeight="1" x14ac:dyDescent="0.2">
      <c r="A28" s="13"/>
      <c r="B28" s="14"/>
      <c r="C28" s="1"/>
      <c r="D28" s="45"/>
      <c r="E28" s="14"/>
      <c r="F28" s="16"/>
      <c r="G28" s="17"/>
      <c r="H28" s="18"/>
      <c r="I28" s="18"/>
      <c r="J28" s="20"/>
      <c r="K28" s="34"/>
      <c r="L28" s="20"/>
      <c r="M28" s="20"/>
      <c r="N28" s="21"/>
      <c r="O28" s="22"/>
      <c r="P28" s="32" t="str">
        <f>IF(A28="","",VLOOKUP(A28,#REF!,54,FALSE))</f>
        <v/>
      </c>
      <c r="Q28" s="32" t="str">
        <f>IF(A28="","",IF(VLOOKUP(A28,#REF!,15,FALSE)="他官署で調達手続きを実施のため","×",IF(VLOOKUP(A28,#REF!,22,FALSE)="②同種の他の契約の予定価格を類推されるおそれがあるため公表しない","×","○")))</f>
        <v/>
      </c>
    </row>
    <row r="29" spans="1:17" s="12" customFormat="1" ht="69.900000000000006" customHeight="1" x14ac:dyDescent="0.2">
      <c r="A29" s="13"/>
      <c r="B29" s="14"/>
      <c r="C29" s="1"/>
      <c r="D29" s="45"/>
      <c r="E29" s="14"/>
      <c r="F29" s="16"/>
      <c r="G29" s="17"/>
      <c r="H29" s="18"/>
      <c r="I29" s="18"/>
      <c r="J29" s="20"/>
      <c r="K29" s="34"/>
      <c r="L29" s="20"/>
      <c r="M29" s="20"/>
      <c r="N29" s="21"/>
      <c r="O29" s="22"/>
      <c r="P29" s="32" t="str">
        <f>IF(A29="","",VLOOKUP(A29,#REF!,54,FALSE))</f>
        <v/>
      </c>
      <c r="Q29" s="32" t="str">
        <f>IF(A29="","",IF(VLOOKUP(A29,#REF!,15,FALSE)="他官署で調達手続きを実施のため","×",IF(VLOOKUP(A29,#REF!,22,FALSE)="②同種の他の契約の予定価格を類推されるおそれがあるため公表しない","×","○")))</f>
        <v/>
      </c>
    </row>
    <row r="30" spans="1:17" s="12" customFormat="1" ht="69.900000000000006" customHeight="1" x14ac:dyDescent="0.2">
      <c r="A30" s="13"/>
      <c r="B30" s="14"/>
      <c r="C30" s="1"/>
      <c r="D30" s="45"/>
      <c r="E30" s="14"/>
      <c r="F30" s="16"/>
      <c r="G30" s="17"/>
      <c r="H30" s="18"/>
      <c r="I30" s="18"/>
      <c r="J30" s="20"/>
      <c r="K30" s="34"/>
      <c r="L30" s="20"/>
      <c r="M30" s="20"/>
      <c r="N30" s="21"/>
      <c r="O30" s="22"/>
      <c r="P30" s="32" t="str">
        <f>IF(A30="","",VLOOKUP(A30,#REF!,54,FALSE))</f>
        <v/>
      </c>
      <c r="Q30" s="32" t="str">
        <f>IF(A30="","",IF(VLOOKUP(A30,#REF!,15,FALSE)="他官署で調達手続きを実施のため","×",IF(VLOOKUP(A30,#REF!,22,FALSE)="②同種の他の契約の予定価格を類推されるおそれがあるため公表しない","×","○")))</f>
        <v/>
      </c>
    </row>
    <row r="31" spans="1:17" s="12" customFormat="1" ht="69.900000000000006" customHeight="1" x14ac:dyDescent="0.2">
      <c r="A31" s="13"/>
      <c r="B31" s="14"/>
      <c r="C31" s="1"/>
      <c r="D31" s="45"/>
      <c r="E31" s="14"/>
      <c r="F31" s="16"/>
      <c r="G31" s="17"/>
      <c r="H31" s="18"/>
      <c r="I31" s="18"/>
      <c r="J31" s="20"/>
      <c r="K31" s="34"/>
      <c r="L31" s="20"/>
      <c r="M31" s="20"/>
      <c r="N31" s="21"/>
      <c r="O31" s="22"/>
      <c r="P31" s="32" t="str">
        <f>IF(A31="","",VLOOKUP(A31,#REF!,54,FALSE))</f>
        <v/>
      </c>
      <c r="Q31" s="32" t="str">
        <f>IF(A31="","",IF(VLOOKUP(A31,#REF!,15,FALSE)="他官署で調達手続きを実施のため","×",IF(VLOOKUP(A31,#REF!,22,FALSE)="②同種の他の契約の予定価格を類推されるおそれがあるため公表しない","×","○")))</f>
        <v/>
      </c>
    </row>
    <row r="32" spans="1:17" s="12" customFormat="1" ht="69.900000000000006" customHeight="1" x14ac:dyDescent="0.2">
      <c r="A32" s="13"/>
      <c r="B32" s="14"/>
      <c r="C32" s="1"/>
      <c r="D32" s="45"/>
      <c r="E32" s="14"/>
      <c r="F32" s="16"/>
      <c r="G32" s="17"/>
      <c r="H32" s="18"/>
      <c r="I32" s="18"/>
      <c r="J32" s="20"/>
      <c r="K32" s="34"/>
      <c r="L32" s="20"/>
      <c r="M32" s="20"/>
      <c r="N32" s="21"/>
      <c r="O32" s="22"/>
      <c r="P32" s="32" t="str">
        <f>IF(A32="","",VLOOKUP(A32,#REF!,54,FALSE))</f>
        <v/>
      </c>
      <c r="Q32" s="32" t="str">
        <f>IF(A32="","",IF(VLOOKUP(A32,#REF!,15,FALSE)="他官署で調達手続きを実施のため","×",IF(VLOOKUP(A32,#REF!,22,FALSE)="②同種の他の契約の予定価格を類推されるおそれがあるため公表しない","×","○")))</f>
        <v/>
      </c>
    </row>
    <row r="33" spans="1:17" s="12" customFormat="1" ht="69.900000000000006" customHeight="1" x14ac:dyDescent="0.2">
      <c r="A33" s="13"/>
      <c r="B33" s="14"/>
      <c r="C33" s="1"/>
      <c r="D33" s="45"/>
      <c r="E33" s="14"/>
      <c r="F33" s="16"/>
      <c r="G33" s="17"/>
      <c r="H33" s="18"/>
      <c r="I33" s="18"/>
      <c r="J33" s="20"/>
      <c r="K33" s="34"/>
      <c r="L33" s="20"/>
      <c r="M33" s="20"/>
      <c r="N33" s="21"/>
      <c r="O33" s="22"/>
      <c r="P33" s="32" t="str">
        <f>IF(A33="","",VLOOKUP(A33,#REF!,54,FALSE))</f>
        <v/>
      </c>
      <c r="Q33" s="32" t="str">
        <f>IF(A33="","",IF(VLOOKUP(A33,#REF!,15,FALSE)="他官署で調達手続きを実施のため","×",IF(VLOOKUP(A33,#REF!,22,FALSE)="②同種の他の契約の予定価格を類推されるおそれがあるため公表しない","×","○")))</f>
        <v/>
      </c>
    </row>
    <row r="34" spans="1:17" s="12" customFormat="1" ht="69.900000000000006" customHeight="1" x14ac:dyDescent="0.2">
      <c r="A34" s="13"/>
      <c r="B34" s="14"/>
      <c r="C34" s="1"/>
      <c r="D34" s="45"/>
      <c r="E34" s="14"/>
      <c r="F34" s="16"/>
      <c r="G34" s="17"/>
      <c r="H34" s="18"/>
      <c r="I34" s="18"/>
      <c r="J34" s="20"/>
      <c r="K34" s="34"/>
      <c r="L34" s="20"/>
      <c r="M34" s="20"/>
      <c r="N34" s="21"/>
      <c r="O34" s="22"/>
      <c r="P34" s="32" t="str">
        <f>IF(A34="","",VLOOKUP(A34,#REF!,54,FALSE))</f>
        <v/>
      </c>
      <c r="Q34" s="32" t="str">
        <f>IF(A34="","",IF(VLOOKUP(A34,#REF!,15,FALSE)="他官署で調達手続きを実施のため","×",IF(VLOOKUP(A34,#REF!,22,FALSE)="②同種の他の契約の予定価格を類推されるおそれがあるため公表しない","×","○")))</f>
        <v/>
      </c>
    </row>
    <row r="35" spans="1:17" s="12" customFormat="1" ht="69.900000000000006" customHeight="1" x14ac:dyDescent="0.2">
      <c r="A35" s="13"/>
      <c r="B35" s="14"/>
      <c r="C35" s="1"/>
      <c r="D35" s="45"/>
      <c r="E35" s="14"/>
      <c r="F35" s="16"/>
      <c r="G35" s="17"/>
      <c r="H35" s="18"/>
      <c r="I35" s="18"/>
      <c r="J35" s="20"/>
      <c r="K35" s="34"/>
      <c r="L35" s="20"/>
      <c r="M35" s="20"/>
      <c r="N35" s="21"/>
      <c r="O35" s="22"/>
      <c r="P35" s="32" t="str">
        <f>IF(A35="","",VLOOKUP(A35,#REF!,54,FALSE))</f>
        <v/>
      </c>
      <c r="Q35" s="32" t="str">
        <f>IF(A35="","",IF(VLOOKUP(A35,#REF!,15,FALSE)="他官署で調達手続きを実施のため","×",IF(VLOOKUP(A35,#REF!,22,FALSE)="②同種の他の契約の予定価格を類推されるおそれがあるため公表しない","×","○")))</f>
        <v/>
      </c>
    </row>
    <row r="36" spans="1:17" s="12" customFormat="1" ht="69.900000000000006" customHeight="1" x14ac:dyDescent="0.2">
      <c r="A36" s="13"/>
      <c r="B36" s="14"/>
      <c r="C36" s="1"/>
      <c r="D36" s="45"/>
      <c r="E36" s="14"/>
      <c r="F36" s="16"/>
      <c r="G36" s="17"/>
      <c r="H36" s="18"/>
      <c r="I36" s="18"/>
      <c r="J36" s="20"/>
      <c r="K36" s="34"/>
      <c r="L36" s="20"/>
      <c r="M36" s="20"/>
      <c r="N36" s="21"/>
      <c r="O36" s="22"/>
      <c r="P36" s="32" t="str">
        <f>IF(A36="","",VLOOKUP(A36,#REF!,54,FALSE))</f>
        <v/>
      </c>
      <c r="Q36" s="32" t="str">
        <f>IF(A36="","",IF(VLOOKUP(A36,#REF!,15,FALSE)="他官署で調達手続きを実施のため","×",IF(VLOOKUP(A36,#REF!,22,FALSE)="②同種の他の契約の予定価格を類推されるおそれがあるため公表しない","×","○")))</f>
        <v/>
      </c>
    </row>
    <row r="37" spans="1:17" s="12" customFormat="1" ht="69.900000000000006" customHeight="1" x14ac:dyDescent="0.2">
      <c r="A37" s="13"/>
      <c r="B37" s="14" t="str">
        <f>IF(A37="","",VLOOKUP(A37,#REF!,6,FALSE))</f>
        <v/>
      </c>
      <c r="C37" s="1" t="str">
        <f>IF(A37="","",VLOOKUP(A37,#REF!,7,FALSE))</f>
        <v/>
      </c>
      <c r="D37" s="45" t="str">
        <f>IF(A37="","",VLOOKUP(A37,#REF!,10,FALSE))</f>
        <v/>
      </c>
      <c r="E37" s="14" t="str">
        <f>IF(A37="","",VLOOKUP(A37,#REF!,11,FALSE))</f>
        <v/>
      </c>
      <c r="F37" s="16" t="str">
        <f>IF(A37="","",VLOOKUP(A37,#REF!,12,FALSE))</f>
        <v/>
      </c>
      <c r="G37" s="17" t="str">
        <f>IF(A37="","",VLOOKUP(A37,#REF!,32,FALSE))</f>
        <v/>
      </c>
      <c r="H37" s="18" t="str">
        <f>IF(A37="","",IF(VLOOKUP(A37,#REF!,17,FALSE)="他官署で調達手続きを実施のため","他官署で調達手続きを実施のため",IF(VLOOKUP(A37,#REF!,24,FALSE)="②同種の他の契約の予定価格を類推されるおそれがあるため公表しない","同種の他の契約の予定価格を類推されるおそれがあるため公表しない",IF(VLOOKUP(A37,#REF!,24,FALSE)="－","－",IF(VLOOKUP(A37,#REF!,8,FALSE)&lt;&gt;"",TEXT(VLOOKUP(A37,#REF!,17,FALSE),"#,##0円")&amp;CHAR(10)&amp;"(A)",VLOOKUP(A37,#REF!,17,FALSE))))))</f>
        <v/>
      </c>
      <c r="I37" s="18" t="str">
        <f>IF(A37="","",VLOOKUP(A37,#REF!,18,FALSE))</f>
        <v/>
      </c>
      <c r="J37" s="20" t="str">
        <f>IF(A37="","",IF(VLOOKUP(A37,#REF!,17,FALSE)="他官署で調達手続きを実施のため","－",IF(VLOOKUP(A37,#REF!,24,FALSE)="②同種の他の契約の予定価格を類推されるおそれがあるため公表しない","－",IF(VLOOKUP(A37,#REF!,24,FALSE)="－","－",IF(VLOOKUP(A37,#REF!,8,FALSE)&lt;&gt;"",TEXT(VLOOKUP(A37,#REF!,20,FALSE),"#.0%")&amp;CHAR(10)&amp;"(B/A×100)",VLOOKUP(A37,#REF!,20,FALSE))))))</f>
        <v/>
      </c>
      <c r="K37" s="34"/>
      <c r="L37" s="20" t="str">
        <f>IF(A37="","",IF(VLOOKUP(A37,#REF!,13,FALSE)="①公益社団法人","公社",IF(VLOOKUP(A37,#REF!,13,FALSE)="②公益財団法人","公財","")))</f>
        <v/>
      </c>
      <c r="M37" s="20" t="str">
        <f>IF(A37="","",VLOOKUP(A37,#REF!,14,FALSE))</f>
        <v/>
      </c>
      <c r="N37" s="21" t="str">
        <f>IF(A37="","",IF(VLOOKUP(A37,#REF!,14,FALSE)="国所管",VLOOKUP(A37,#REF!,25,FALSE),""))</f>
        <v/>
      </c>
      <c r="O37" s="22" t="str">
        <f>IF(A37="","",IF(AND(Q37="○",P37="分担契約/単価契約"),"単価契約"&amp;CHAR(10)&amp;"予定調達総額 "&amp;TEXT(VLOOKUP(A37,#REF!,17,FALSE),"#,##0円")&amp;"(B)"&amp;CHAR(10)&amp;"分担契約"&amp;CHAR(10)&amp;VLOOKUP(A37,#REF!,33,FALSE),IF(AND(Q37="○",P37="分担契約"),"分担契約"&amp;CHAR(10)&amp;"契約総額 "&amp;TEXT(VLOOKUP(A37,#REF!,17,FALSE),"#,##0円")&amp;"(B)"&amp;CHAR(10)&amp;VLOOKUP(A37,#REF!,33,FALSE),(IF(P37="分担契約/単価契約","単価契約"&amp;CHAR(10)&amp;"予定調達総額 "&amp;TEXT(VLOOKUP(A37,#REF!,17,FALSE),"#,##0円")&amp;CHAR(10)&amp;"分担契約"&amp;CHAR(10)&amp;VLOOKUP(A37,#REF!,33,FALSE),IF(P37="分担契約","分担契約"&amp;CHAR(10)&amp;"契約総額 "&amp;TEXT(VLOOKUP(A37,#REF!,17,FALSE),"#,##0円")&amp;CHAR(10)&amp;VLOOKUP(A37,#REF!,33,FALSE),IF(P37="単価契約","単価契約"&amp;CHAR(10)&amp;"予定調達総額 "&amp;TEXT(VLOOKUP(A37,#REF!,17,FALSE),"#,##0円")&amp;CHAR(10)&amp;VLOOKUP(A37,#REF!,33,FALSE),VLOOKUP(A37,#REF!,33,FALSE))))))))</f>
        <v/>
      </c>
      <c r="P37" s="32" t="str">
        <f>IF(A37="","",VLOOKUP(A37,#REF!,54,FALSE))</f>
        <v/>
      </c>
      <c r="Q37" s="32" t="str">
        <f>IF(A37="","",IF(VLOOKUP(A37,#REF!,15,FALSE)="他官署で調達手続きを実施のため","×",IF(VLOOKUP(A37,#REF!,22,FALSE)="②同種の他の契約の予定価格を類推されるおそれがあるため公表しない","×","○")))</f>
        <v/>
      </c>
    </row>
    <row r="38" spans="1:17" s="12" customFormat="1" ht="69.900000000000006" customHeight="1" x14ac:dyDescent="0.2">
      <c r="A38" s="13"/>
      <c r="B38" s="14" t="str">
        <f>IF(A38="","",VLOOKUP(A38,#REF!,6,FALSE))</f>
        <v/>
      </c>
      <c r="C38" s="1" t="str">
        <f>IF(A38="","",VLOOKUP(A38,#REF!,7,FALSE))</f>
        <v/>
      </c>
      <c r="D38" s="45" t="str">
        <f>IF(A38="","",VLOOKUP(A38,#REF!,10,FALSE))</f>
        <v/>
      </c>
      <c r="E38" s="14" t="str">
        <f>IF(A38="","",VLOOKUP(A38,#REF!,11,FALSE))</f>
        <v/>
      </c>
      <c r="F38" s="16" t="str">
        <f>IF(A38="","",VLOOKUP(A38,#REF!,12,FALSE))</f>
        <v/>
      </c>
      <c r="G38" s="17" t="str">
        <f>IF(A38="","",VLOOKUP(A38,#REF!,32,FALSE))</f>
        <v/>
      </c>
      <c r="H38" s="18" t="str">
        <f>IF(A38="","",IF(VLOOKUP(A38,#REF!,17,FALSE)="他官署で調達手続きを実施のため","他官署で調達手続きを実施のため",IF(VLOOKUP(A38,#REF!,24,FALSE)="②同種の他の契約の予定価格を類推されるおそれがあるため公表しない","同種の他の契約の予定価格を類推されるおそれがあるため公表しない",IF(VLOOKUP(A38,#REF!,24,FALSE)="－","－",IF(VLOOKUP(A38,#REF!,8,FALSE)&lt;&gt;"",TEXT(VLOOKUP(A38,#REF!,17,FALSE),"#,##0円")&amp;CHAR(10)&amp;"(A)",VLOOKUP(A38,#REF!,17,FALSE))))))</f>
        <v/>
      </c>
      <c r="I38" s="18" t="str">
        <f>IF(A38="","",VLOOKUP(A38,#REF!,18,FALSE))</f>
        <v/>
      </c>
      <c r="J38" s="20" t="str">
        <f>IF(A38="","",IF(VLOOKUP(A38,#REF!,17,FALSE)="他官署で調達手続きを実施のため","－",IF(VLOOKUP(A38,#REF!,24,FALSE)="②同種の他の契約の予定価格を類推されるおそれがあるため公表しない","－",IF(VLOOKUP(A38,#REF!,24,FALSE)="－","－",IF(VLOOKUP(A38,#REF!,8,FALSE)&lt;&gt;"",TEXT(VLOOKUP(A38,#REF!,20,FALSE),"#.0%")&amp;CHAR(10)&amp;"(B/A×100)",VLOOKUP(A38,#REF!,20,FALSE))))))</f>
        <v/>
      </c>
      <c r="K38" s="34"/>
      <c r="L38" s="20" t="str">
        <f>IF(A38="","",IF(VLOOKUP(A38,#REF!,13,FALSE)="①公益社団法人","公社",IF(VLOOKUP(A38,#REF!,13,FALSE)="②公益財団法人","公財","")))</f>
        <v/>
      </c>
      <c r="M38" s="20" t="str">
        <f>IF(A38="","",VLOOKUP(A38,#REF!,14,FALSE))</f>
        <v/>
      </c>
      <c r="N38" s="21" t="str">
        <f>IF(A38="","",IF(VLOOKUP(A38,#REF!,14,FALSE)="国所管",VLOOKUP(A38,#REF!,25,FALSE),""))</f>
        <v/>
      </c>
      <c r="O38" s="22" t="str">
        <f>IF(A38="","",IF(AND(Q38="○",P38="分担契約/単価契約"),"単価契約"&amp;CHAR(10)&amp;"予定調達総額 "&amp;TEXT(VLOOKUP(A38,#REF!,17,FALSE),"#,##0円")&amp;"(B)"&amp;CHAR(10)&amp;"分担契約"&amp;CHAR(10)&amp;VLOOKUP(A38,#REF!,33,FALSE),IF(AND(Q38="○",P38="分担契約"),"分担契約"&amp;CHAR(10)&amp;"契約総額 "&amp;TEXT(VLOOKUP(A38,#REF!,17,FALSE),"#,##0円")&amp;"(B)"&amp;CHAR(10)&amp;VLOOKUP(A38,#REF!,33,FALSE),(IF(P38="分担契約/単価契約","単価契約"&amp;CHAR(10)&amp;"予定調達総額 "&amp;TEXT(VLOOKUP(A38,#REF!,17,FALSE),"#,##0円")&amp;CHAR(10)&amp;"分担契約"&amp;CHAR(10)&amp;VLOOKUP(A38,#REF!,33,FALSE),IF(P38="分担契約","分担契約"&amp;CHAR(10)&amp;"契約総額 "&amp;TEXT(VLOOKUP(A38,#REF!,17,FALSE),"#,##0円")&amp;CHAR(10)&amp;VLOOKUP(A38,#REF!,33,FALSE),IF(P38="単価契約","単価契約"&amp;CHAR(10)&amp;"予定調達総額 "&amp;TEXT(VLOOKUP(A38,#REF!,17,FALSE),"#,##0円")&amp;CHAR(10)&amp;VLOOKUP(A38,#REF!,33,FALSE),VLOOKUP(A38,#REF!,33,FALSE))))))))</f>
        <v/>
      </c>
      <c r="P38" s="32" t="str">
        <f>IF(A38="","",VLOOKUP(A38,#REF!,54,FALSE))</f>
        <v/>
      </c>
      <c r="Q38" s="32" t="str">
        <f>IF(A38="","",IF(VLOOKUP(A38,#REF!,15,FALSE)="他官署で調達手続きを実施のため","×",IF(VLOOKUP(A38,#REF!,22,FALSE)="②同種の他の契約の予定価格を類推されるおそれがあるため公表しない","×","○")))</f>
        <v/>
      </c>
    </row>
    <row r="39" spans="1:17" s="12" customFormat="1" ht="69.900000000000006" customHeight="1" x14ac:dyDescent="0.2">
      <c r="A39" s="13"/>
      <c r="B39" s="14" t="str">
        <f>IF(A39="","",VLOOKUP(A39,#REF!,6,FALSE))</f>
        <v/>
      </c>
      <c r="C39" s="1" t="str">
        <f>IF(A39="","",VLOOKUP(A39,#REF!,7,FALSE))</f>
        <v/>
      </c>
      <c r="D39" s="45" t="str">
        <f>IF(A39="","",VLOOKUP(A39,#REF!,10,FALSE))</f>
        <v/>
      </c>
      <c r="E39" s="14" t="str">
        <f>IF(A39="","",VLOOKUP(A39,#REF!,11,FALSE))</f>
        <v/>
      </c>
      <c r="F39" s="16" t="str">
        <f>IF(A39="","",VLOOKUP(A39,#REF!,12,FALSE))</f>
        <v/>
      </c>
      <c r="G39" s="17" t="str">
        <f>IF(A39="","",VLOOKUP(A39,#REF!,32,FALSE))</f>
        <v/>
      </c>
      <c r="H39" s="18" t="str">
        <f>IF(A39="","",IF(VLOOKUP(A39,#REF!,17,FALSE)="他官署で調達手続きを実施のため","他官署で調達手続きを実施のため",IF(VLOOKUP(A39,#REF!,24,FALSE)="②同種の他の契約の予定価格を類推されるおそれがあるため公表しない","同種の他の契約の予定価格を類推されるおそれがあるため公表しない",IF(VLOOKUP(A39,#REF!,24,FALSE)="－","－",IF(VLOOKUP(A39,#REF!,8,FALSE)&lt;&gt;"",TEXT(VLOOKUP(A39,#REF!,17,FALSE),"#,##0円")&amp;CHAR(10)&amp;"(A)",VLOOKUP(A39,#REF!,17,FALSE))))))</f>
        <v/>
      </c>
      <c r="I39" s="18" t="str">
        <f>IF(A39="","",VLOOKUP(A39,#REF!,18,FALSE))</f>
        <v/>
      </c>
      <c r="J39" s="20" t="str">
        <f>IF(A39="","",IF(VLOOKUP(A39,#REF!,17,FALSE)="他官署で調達手続きを実施のため","－",IF(VLOOKUP(A39,#REF!,24,FALSE)="②同種の他の契約の予定価格を類推されるおそれがあるため公表しない","－",IF(VLOOKUP(A39,#REF!,24,FALSE)="－","－",IF(VLOOKUP(A39,#REF!,8,FALSE)&lt;&gt;"",TEXT(VLOOKUP(A39,#REF!,20,FALSE),"#.0%")&amp;CHAR(10)&amp;"(B/A×100)",VLOOKUP(A39,#REF!,20,FALSE))))))</f>
        <v/>
      </c>
      <c r="K39" s="34"/>
      <c r="L39" s="20" t="str">
        <f>IF(A39="","",IF(VLOOKUP(A39,#REF!,13,FALSE)="①公益社団法人","公社",IF(VLOOKUP(A39,#REF!,13,FALSE)="②公益財団法人","公財","")))</f>
        <v/>
      </c>
      <c r="M39" s="20" t="str">
        <f>IF(A39="","",VLOOKUP(A39,#REF!,14,FALSE))</f>
        <v/>
      </c>
      <c r="N39" s="21" t="str">
        <f>IF(A39="","",IF(VLOOKUP(A39,#REF!,14,FALSE)="国所管",VLOOKUP(A39,#REF!,25,FALSE),""))</f>
        <v/>
      </c>
      <c r="O39" s="22" t="str">
        <f>IF(A39="","",IF(AND(Q39="○",P39="分担契約/単価契約"),"単価契約"&amp;CHAR(10)&amp;"予定調達総額 "&amp;TEXT(VLOOKUP(A39,#REF!,17,FALSE),"#,##0円")&amp;"(B)"&amp;CHAR(10)&amp;"分担契約"&amp;CHAR(10)&amp;VLOOKUP(A39,#REF!,33,FALSE),IF(AND(Q39="○",P39="分担契約"),"分担契約"&amp;CHAR(10)&amp;"契約総額 "&amp;TEXT(VLOOKUP(A39,#REF!,17,FALSE),"#,##0円")&amp;"(B)"&amp;CHAR(10)&amp;VLOOKUP(A39,#REF!,33,FALSE),(IF(P39="分担契約/単価契約","単価契約"&amp;CHAR(10)&amp;"予定調達総額 "&amp;TEXT(VLOOKUP(A39,#REF!,17,FALSE),"#,##0円")&amp;CHAR(10)&amp;"分担契約"&amp;CHAR(10)&amp;VLOOKUP(A39,#REF!,33,FALSE),IF(P39="分担契約","分担契約"&amp;CHAR(10)&amp;"契約総額 "&amp;TEXT(VLOOKUP(A39,#REF!,17,FALSE),"#,##0円")&amp;CHAR(10)&amp;VLOOKUP(A39,#REF!,33,FALSE),IF(P39="単価契約","単価契約"&amp;CHAR(10)&amp;"予定調達総額 "&amp;TEXT(VLOOKUP(A39,#REF!,17,FALSE),"#,##0円")&amp;CHAR(10)&amp;VLOOKUP(A39,#REF!,33,FALSE),VLOOKUP(A39,#REF!,33,FALSE))))))))</f>
        <v/>
      </c>
      <c r="P39" s="32" t="str">
        <f>IF(A39="","",VLOOKUP(A39,#REF!,54,FALSE))</f>
        <v/>
      </c>
      <c r="Q39" s="32" t="str">
        <f>IF(A39="","",IF(VLOOKUP(A39,#REF!,15,FALSE)="他官署で調達手続きを実施のため","×",IF(VLOOKUP(A39,#REF!,22,FALSE)="②同種の他の契約の予定価格を類推されるおそれがあるため公表しない","×","○")))</f>
        <v/>
      </c>
    </row>
    <row r="40" spans="1:17" s="12" customFormat="1" ht="69.900000000000006" customHeight="1" x14ac:dyDescent="0.2">
      <c r="A40" s="13"/>
      <c r="B40" s="14" t="str">
        <f>IF(A40="","",VLOOKUP(A40,#REF!,6,FALSE))</f>
        <v/>
      </c>
      <c r="C40" s="1" t="str">
        <f>IF(A40="","",VLOOKUP(A40,#REF!,7,FALSE))</f>
        <v/>
      </c>
      <c r="D40" s="45" t="str">
        <f>IF(A40="","",VLOOKUP(A40,#REF!,10,FALSE))</f>
        <v/>
      </c>
      <c r="E40" s="14" t="str">
        <f>IF(A40="","",VLOOKUP(A40,#REF!,11,FALSE))</f>
        <v/>
      </c>
      <c r="F40" s="16" t="str">
        <f>IF(A40="","",VLOOKUP(A40,#REF!,12,FALSE))</f>
        <v/>
      </c>
      <c r="G40" s="17" t="str">
        <f>IF(A40="","",VLOOKUP(A40,#REF!,32,FALSE))</f>
        <v/>
      </c>
      <c r="H40" s="18" t="str">
        <f>IF(A40="","",IF(VLOOKUP(A40,#REF!,17,FALSE)="他官署で調達手続きを実施のため","他官署で調達手続きを実施のため",IF(VLOOKUP(A40,#REF!,24,FALSE)="②同種の他の契約の予定価格を類推されるおそれがあるため公表しない","同種の他の契約の予定価格を類推されるおそれがあるため公表しない",IF(VLOOKUP(A40,#REF!,24,FALSE)="－","－",IF(VLOOKUP(A40,#REF!,8,FALSE)&lt;&gt;"",TEXT(VLOOKUP(A40,#REF!,17,FALSE),"#,##0円")&amp;CHAR(10)&amp;"(A)",VLOOKUP(A40,#REF!,17,FALSE))))))</f>
        <v/>
      </c>
      <c r="I40" s="18" t="str">
        <f>IF(A40="","",VLOOKUP(A40,#REF!,18,FALSE))</f>
        <v/>
      </c>
      <c r="J40" s="20" t="str">
        <f>IF(A40="","",IF(VLOOKUP(A40,#REF!,17,FALSE)="他官署で調達手続きを実施のため","－",IF(VLOOKUP(A40,#REF!,24,FALSE)="②同種の他の契約の予定価格を類推されるおそれがあるため公表しない","－",IF(VLOOKUP(A40,#REF!,24,FALSE)="－","－",IF(VLOOKUP(A40,#REF!,8,FALSE)&lt;&gt;"",TEXT(VLOOKUP(A40,#REF!,20,FALSE),"#.0%")&amp;CHAR(10)&amp;"(B/A×100)",VLOOKUP(A40,#REF!,20,FALSE))))))</f>
        <v/>
      </c>
      <c r="K40" s="34"/>
      <c r="L40" s="20" t="str">
        <f>IF(A40="","",IF(VLOOKUP(A40,#REF!,13,FALSE)="①公益社団法人","公社",IF(VLOOKUP(A40,#REF!,13,FALSE)="②公益財団法人","公財","")))</f>
        <v/>
      </c>
      <c r="M40" s="20" t="str">
        <f>IF(A40="","",VLOOKUP(A40,#REF!,14,FALSE))</f>
        <v/>
      </c>
      <c r="N40" s="21" t="str">
        <f>IF(A40="","",IF(VLOOKUP(A40,#REF!,14,FALSE)="国所管",VLOOKUP(A40,#REF!,25,FALSE),""))</f>
        <v/>
      </c>
      <c r="O40" s="22" t="str">
        <f>IF(A40="","",IF(AND(Q40="○",P40="分担契約/単価契約"),"単価契約"&amp;CHAR(10)&amp;"予定調達総額 "&amp;TEXT(VLOOKUP(A40,#REF!,17,FALSE),"#,##0円")&amp;"(B)"&amp;CHAR(10)&amp;"分担契約"&amp;CHAR(10)&amp;VLOOKUP(A40,#REF!,33,FALSE),IF(AND(Q40="○",P40="分担契約"),"分担契約"&amp;CHAR(10)&amp;"契約総額 "&amp;TEXT(VLOOKUP(A40,#REF!,17,FALSE),"#,##0円")&amp;"(B)"&amp;CHAR(10)&amp;VLOOKUP(A40,#REF!,33,FALSE),(IF(P40="分担契約/単価契約","単価契約"&amp;CHAR(10)&amp;"予定調達総額 "&amp;TEXT(VLOOKUP(A40,#REF!,17,FALSE),"#,##0円")&amp;CHAR(10)&amp;"分担契約"&amp;CHAR(10)&amp;VLOOKUP(A40,#REF!,33,FALSE),IF(P40="分担契約","分担契約"&amp;CHAR(10)&amp;"契約総額 "&amp;TEXT(VLOOKUP(A40,#REF!,17,FALSE),"#,##0円")&amp;CHAR(10)&amp;VLOOKUP(A40,#REF!,33,FALSE),IF(P40="単価契約","単価契約"&amp;CHAR(10)&amp;"予定調達総額 "&amp;TEXT(VLOOKUP(A40,#REF!,17,FALSE),"#,##0円")&amp;CHAR(10)&amp;VLOOKUP(A40,#REF!,33,FALSE),VLOOKUP(A40,#REF!,33,FALSE))))))))</f>
        <v/>
      </c>
      <c r="P40" s="32" t="str">
        <f>IF(A40="","",VLOOKUP(A40,#REF!,54,FALSE))</f>
        <v/>
      </c>
      <c r="Q40" s="32" t="str">
        <f>IF(A40="","",IF(VLOOKUP(A40,#REF!,15,FALSE)="他官署で調達手続きを実施のため","×",IF(VLOOKUP(A40,#REF!,22,FALSE)="②同種の他の契約の予定価格を類推されるおそれがあるため公表しない","×","○")))</f>
        <v/>
      </c>
    </row>
    <row r="41" spans="1:17" s="12" customFormat="1" ht="69.900000000000006" customHeight="1" x14ac:dyDescent="0.2">
      <c r="A41" s="13"/>
      <c r="B41" s="14" t="str">
        <f>IF(A41="","",VLOOKUP(A41,#REF!,6,FALSE))</f>
        <v/>
      </c>
      <c r="C41" s="1" t="str">
        <f>IF(A41="","",VLOOKUP(A41,#REF!,7,FALSE))</f>
        <v/>
      </c>
      <c r="D41" s="45" t="str">
        <f>IF(A41="","",VLOOKUP(A41,#REF!,10,FALSE))</f>
        <v/>
      </c>
      <c r="E41" s="14" t="str">
        <f>IF(A41="","",VLOOKUP(A41,#REF!,11,FALSE))</f>
        <v/>
      </c>
      <c r="F41" s="16" t="str">
        <f>IF(A41="","",VLOOKUP(A41,#REF!,12,FALSE))</f>
        <v/>
      </c>
      <c r="G41" s="17" t="str">
        <f>IF(A41="","",VLOOKUP(A41,#REF!,32,FALSE))</f>
        <v/>
      </c>
      <c r="H41" s="18" t="str">
        <f>IF(A41="","",IF(VLOOKUP(A41,#REF!,17,FALSE)="他官署で調達手続きを実施のため","他官署で調達手続きを実施のため",IF(VLOOKUP(A41,#REF!,24,FALSE)="②同種の他の契約の予定価格を類推されるおそれがあるため公表しない","同種の他の契約の予定価格を類推されるおそれがあるため公表しない",IF(VLOOKUP(A41,#REF!,24,FALSE)="－","－",IF(VLOOKUP(A41,#REF!,8,FALSE)&lt;&gt;"",TEXT(VLOOKUP(A41,#REF!,17,FALSE),"#,##0円")&amp;CHAR(10)&amp;"(A)",VLOOKUP(A41,#REF!,17,FALSE))))))</f>
        <v/>
      </c>
      <c r="I41" s="18" t="str">
        <f>IF(A41="","",VLOOKUP(A41,#REF!,18,FALSE))</f>
        <v/>
      </c>
      <c r="J41" s="20" t="str">
        <f>IF(A41="","",IF(VLOOKUP(A41,#REF!,17,FALSE)="他官署で調達手続きを実施のため","－",IF(VLOOKUP(A41,#REF!,24,FALSE)="②同種の他の契約の予定価格を類推されるおそれがあるため公表しない","－",IF(VLOOKUP(A41,#REF!,24,FALSE)="－","－",IF(VLOOKUP(A41,#REF!,8,FALSE)&lt;&gt;"",TEXT(VLOOKUP(A41,#REF!,20,FALSE),"#.0%")&amp;CHAR(10)&amp;"(B/A×100)",VLOOKUP(A41,#REF!,20,FALSE))))))</f>
        <v/>
      </c>
      <c r="K41" s="34"/>
      <c r="L41" s="20" t="str">
        <f>IF(A41="","",IF(VLOOKUP(A41,#REF!,13,FALSE)="①公益社団法人","公社",IF(VLOOKUP(A41,#REF!,13,FALSE)="②公益財団法人","公財","")))</f>
        <v/>
      </c>
      <c r="M41" s="20" t="str">
        <f>IF(A41="","",VLOOKUP(A41,#REF!,14,FALSE))</f>
        <v/>
      </c>
      <c r="N41" s="21" t="str">
        <f>IF(A41="","",IF(VLOOKUP(A41,#REF!,14,FALSE)="国所管",VLOOKUP(A41,#REF!,25,FALSE),""))</f>
        <v/>
      </c>
      <c r="O41" s="22" t="str">
        <f>IF(A41="","",IF(AND(Q41="○",P41="分担契約/単価契約"),"単価契約"&amp;CHAR(10)&amp;"予定調達総額 "&amp;TEXT(VLOOKUP(A41,#REF!,17,FALSE),"#,##0円")&amp;"(B)"&amp;CHAR(10)&amp;"分担契約"&amp;CHAR(10)&amp;VLOOKUP(A41,#REF!,33,FALSE),IF(AND(Q41="○",P41="分担契約"),"分担契約"&amp;CHAR(10)&amp;"契約総額 "&amp;TEXT(VLOOKUP(A41,#REF!,17,FALSE),"#,##0円")&amp;"(B)"&amp;CHAR(10)&amp;VLOOKUP(A41,#REF!,33,FALSE),(IF(P41="分担契約/単価契約","単価契約"&amp;CHAR(10)&amp;"予定調達総額 "&amp;TEXT(VLOOKUP(A41,#REF!,17,FALSE),"#,##0円")&amp;CHAR(10)&amp;"分担契約"&amp;CHAR(10)&amp;VLOOKUP(A41,#REF!,33,FALSE),IF(P41="分担契約","分担契約"&amp;CHAR(10)&amp;"契約総額 "&amp;TEXT(VLOOKUP(A41,#REF!,17,FALSE),"#,##0円")&amp;CHAR(10)&amp;VLOOKUP(A41,#REF!,33,FALSE),IF(P41="単価契約","単価契約"&amp;CHAR(10)&amp;"予定調達総額 "&amp;TEXT(VLOOKUP(A41,#REF!,17,FALSE),"#,##0円")&amp;CHAR(10)&amp;VLOOKUP(A41,#REF!,33,FALSE),VLOOKUP(A41,#REF!,33,FALSE))))))))</f>
        <v/>
      </c>
      <c r="P41" s="32" t="str">
        <f>IF(A41="","",VLOOKUP(A41,#REF!,54,FALSE))</f>
        <v/>
      </c>
      <c r="Q41" s="32" t="str">
        <f>IF(A41="","",IF(VLOOKUP(A41,#REF!,15,FALSE)="他官署で調達手続きを実施のため","×",IF(VLOOKUP(A41,#REF!,22,FALSE)="②同種の他の契約の予定価格を類推されるおそれがあるため公表しない","×","○")))</f>
        <v/>
      </c>
    </row>
    <row r="42" spans="1:17" s="12" customFormat="1" ht="69.900000000000006" customHeight="1" x14ac:dyDescent="0.2">
      <c r="A42" s="13"/>
      <c r="B42" s="14" t="str">
        <f>IF(A42="","",VLOOKUP(A42,#REF!,6,FALSE))</f>
        <v/>
      </c>
      <c r="C42" s="1" t="str">
        <f>IF(A42="","",VLOOKUP(A42,#REF!,7,FALSE))</f>
        <v/>
      </c>
      <c r="D42" s="45" t="str">
        <f>IF(A42="","",VLOOKUP(A42,#REF!,10,FALSE))</f>
        <v/>
      </c>
      <c r="E42" s="14" t="str">
        <f>IF(A42="","",VLOOKUP(A42,#REF!,11,FALSE))</f>
        <v/>
      </c>
      <c r="F42" s="16" t="str">
        <f>IF(A42="","",VLOOKUP(A42,#REF!,12,FALSE))</f>
        <v/>
      </c>
      <c r="G42" s="17" t="str">
        <f>IF(A42="","",VLOOKUP(A42,#REF!,32,FALSE))</f>
        <v/>
      </c>
      <c r="H42" s="18" t="str">
        <f>IF(A42="","",IF(VLOOKUP(A42,#REF!,17,FALSE)="他官署で調達手続きを実施のため","他官署で調達手続きを実施のため",IF(VLOOKUP(A42,#REF!,24,FALSE)="②同種の他の契約の予定価格を類推されるおそれがあるため公表しない","同種の他の契約の予定価格を類推されるおそれがあるため公表しない",IF(VLOOKUP(A42,#REF!,24,FALSE)="－","－",IF(VLOOKUP(A42,#REF!,8,FALSE)&lt;&gt;"",TEXT(VLOOKUP(A42,#REF!,17,FALSE),"#,##0円")&amp;CHAR(10)&amp;"(A)",VLOOKUP(A42,#REF!,17,FALSE))))))</f>
        <v/>
      </c>
      <c r="I42" s="18" t="str">
        <f>IF(A42="","",VLOOKUP(A42,#REF!,18,FALSE))</f>
        <v/>
      </c>
      <c r="J42" s="20" t="str">
        <f>IF(A42="","",IF(VLOOKUP(A42,#REF!,17,FALSE)="他官署で調達手続きを実施のため","－",IF(VLOOKUP(A42,#REF!,24,FALSE)="②同種の他の契約の予定価格を類推されるおそれがあるため公表しない","－",IF(VLOOKUP(A42,#REF!,24,FALSE)="－","－",IF(VLOOKUP(A42,#REF!,8,FALSE)&lt;&gt;"",TEXT(VLOOKUP(A42,#REF!,20,FALSE),"#.0%")&amp;CHAR(10)&amp;"(B/A×100)",VLOOKUP(A42,#REF!,20,FALSE))))))</f>
        <v/>
      </c>
      <c r="K42" s="34"/>
      <c r="L42" s="20" t="str">
        <f>IF(A42="","",IF(VLOOKUP(A42,#REF!,13,FALSE)="①公益社団法人","公社",IF(VLOOKUP(A42,#REF!,13,FALSE)="②公益財団法人","公財","")))</f>
        <v/>
      </c>
      <c r="M42" s="20" t="str">
        <f>IF(A42="","",VLOOKUP(A42,#REF!,14,FALSE))</f>
        <v/>
      </c>
      <c r="N42" s="21" t="str">
        <f>IF(A42="","",IF(VLOOKUP(A42,#REF!,14,FALSE)="国所管",VLOOKUP(A42,#REF!,25,FALSE),""))</f>
        <v/>
      </c>
      <c r="O42" s="22" t="str">
        <f>IF(A42="","",IF(AND(Q42="○",P42="分担契約/単価契約"),"単価契約"&amp;CHAR(10)&amp;"予定調達総額 "&amp;TEXT(VLOOKUP(A42,#REF!,17,FALSE),"#,##0円")&amp;"(B)"&amp;CHAR(10)&amp;"分担契約"&amp;CHAR(10)&amp;VLOOKUP(A42,#REF!,33,FALSE),IF(AND(Q42="○",P42="分担契約"),"分担契約"&amp;CHAR(10)&amp;"契約総額 "&amp;TEXT(VLOOKUP(A42,#REF!,17,FALSE),"#,##0円")&amp;"(B)"&amp;CHAR(10)&amp;VLOOKUP(A42,#REF!,33,FALSE),(IF(P42="分担契約/単価契約","単価契約"&amp;CHAR(10)&amp;"予定調達総額 "&amp;TEXT(VLOOKUP(A42,#REF!,17,FALSE),"#,##0円")&amp;CHAR(10)&amp;"分担契約"&amp;CHAR(10)&amp;VLOOKUP(A42,#REF!,33,FALSE),IF(P42="分担契約","分担契約"&amp;CHAR(10)&amp;"契約総額 "&amp;TEXT(VLOOKUP(A42,#REF!,17,FALSE),"#,##0円")&amp;CHAR(10)&amp;VLOOKUP(A42,#REF!,33,FALSE),IF(P42="単価契約","単価契約"&amp;CHAR(10)&amp;"予定調達総額 "&amp;TEXT(VLOOKUP(A42,#REF!,17,FALSE),"#,##0円")&amp;CHAR(10)&amp;VLOOKUP(A42,#REF!,33,FALSE),VLOOKUP(A42,#REF!,33,FALSE))))))))</f>
        <v/>
      </c>
      <c r="P42" s="32" t="str">
        <f>IF(A42="","",VLOOKUP(A42,#REF!,54,FALSE))</f>
        <v/>
      </c>
      <c r="Q42" s="32" t="str">
        <f>IF(A42="","",IF(VLOOKUP(A42,#REF!,15,FALSE)="他官署で調達手続きを実施のため","×",IF(VLOOKUP(A42,#REF!,22,FALSE)="②同種の他の契約の予定価格を類推されるおそれがあるため公表しない","×","○")))</f>
        <v/>
      </c>
    </row>
    <row r="43" spans="1:17" s="12" customFormat="1" ht="69.900000000000006" customHeight="1" x14ac:dyDescent="0.2">
      <c r="A43" s="13"/>
      <c r="B43" s="14" t="str">
        <f>IF(A43="","",VLOOKUP(A43,#REF!,6,FALSE))</f>
        <v/>
      </c>
      <c r="C43" s="1" t="str">
        <f>IF(A43="","",VLOOKUP(A43,#REF!,7,FALSE))</f>
        <v/>
      </c>
      <c r="D43" s="45" t="str">
        <f>IF(A43="","",VLOOKUP(A43,#REF!,10,FALSE))</f>
        <v/>
      </c>
      <c r="E43" s="14" t="str">
        <f>IF(A43="","",VLOOKUP(A43,#REF!,11,FALSE))</f>
        <v/>
      </c>
      <c r="F43" s="16" t="str">
        <f>IF(A43="","",VLOOKUP(A43,#REF!,12,FALSE))</f>
        <v/>
      </c>
      <c r="G43" s="17" t="str">
        <f>IF(A43="","",VLOOKUP(A43,#REF!,32,FALSE))</f>
        <v/>
      </c>
      <c r="H43" s="18" t="str">
        <f>IF(A43="","",IF(VLOOKUP(A43,#REF!,17,FALSE)="他官署で調達手続きを実施のため","他官署で調達手続きを実施のため",IF(VLOOKUP(A43,#REF!,24,FALSE)="②同種の他の契約の予定価格を類推されるおそれがあるため公表しない","同種の他の契約の予定価格を類推されるおそれがあるため公表しない",IF(VLOOKUP(A43,#REF!,24,FALSE)="－","－",IF(VLOOKUP(A43,#REF!,8,FALSE)&lt;&gt;"",TEXT(VLOOKUP(A43,#REF!,17,FALSE),"#,##0円")&amp;CHAR(10)&amp;"(A)",VLOOKUP(A43,#REF!,17,FALSE))))))</f>
        <v/>
      </c>
      <c r="I43" s="18" t="str">
        <f>IF(A43="","",VLOOKUP(A43,#REF!,18,FALSE))</f>
        <v/>
      </c>
      <c r="J43" s="20" t="str">
        <f>IF(A43="","",IF(VLOOKUP(A43,#REF!,17,FALSE)="他官署で調達手続きを実施のため","－",IF(VLOOKUP(A43,#REF!,24,FALSE)="②同種の他の契約の予定価格を類推されるおそれがあるため公表しない","－",IF(VLOOKUP(A43,#REF!,24,FALSE)="－","－",IF(VLOOKUP(A43,#REF!,8,FALSE)&lt;&gt;"",TEXT(VLOOKUP(A43,#REF!,20,FALSE),"#.0%")&amp;CHAR(10)&amp;"(B/A×100)",VLOOKUP(A43,#REF!,20,FALSE))))))</f>
        <v/>
      </c>
      <c r="K43" s="34"/>
      <c r="L43" s="20" t="str">
        <f>IF(A43="","",IF(VLOOKUP(A43,#REF!,13,FALSE)="①公益社団法人","公社",IF(VLOOKUP(A43,#REF!,13,FALSE)="②公益財団法人","公財","")))</f>
        <v/>
      </c>
      <c r="M43" s="20" t="str">
        <f>IF(A43="","",VLOOKUP(A43,#REF!,14,FALSE))</f>
        <v/>
      </c>
      <c r="N43" s="21" t="str">
        <f>IF(A43="","",IF(VLOOKUP(A43,#REF!,14,FALSE)="国所管",VLOOKUP(A43,#REF!,25,FALSE),""))</f>
        <v/>
      </c>
      <c r="O43" s="22" t="str">
        <f>IF(A43="","",IF(AND(Q43="○",P43="分担契約/単価契約"),"単価契約"&amp;CHAR(10)&amp;"予定調達総額 "&amp;TEXT(VLOOKUP(A43,#REF!,17,FALSE),"#,##0円")&amp;"(B)"&amp;CHAR(10)&amp;"分担契約"&amp;CHAR(10)&amp;VLOOKUP(A43,#REF!,33,FALSE),IF(AND(Q43="○",P43="分担契約"),"分担契約"&amp;CHAR(10)&amp;"契約総額 "&amp;TEXT(VLOOKUP(A43,#REF!,17,FALSE),"#,##0円")&amp;"(B)"&amp;CHAR(10)&amp;VLOOKUP(A43,#REF!,33,FALSE),(IF(P43="分担契約/単価契約","単価契約"&amp;CHAR(10)&amp;"予定調達総額 "&amp;TEXT(VLOOKUP(A43,#REF!,17,FALSE),"#,##0円")&amp;CHAR(10)&amp;"分担契約"&amp;CHAR(10)&amp;VLOOKUP(A43,#REF!,33,FALSE),IF(P43="分担契約","分担契約"&amp;CHAR(10)&amp;"契約総額 "&amp;TEXT(VLOOKUP(A43,#REF!,17,FALSE),"#,##0円")&amp;CHAR(10)&amp;VLOOKUP(A43,#REF!,33,FALSE),IF(P43="単価契約","単価契約"&amp;CHAR(10)&amp;"予定調達総額 "&amp;TEXT(VLOOKUP(A43,#REF!,17,FALSE),"#,##0円")&amp;CHAR(10)&amp;VLOOKUP(A43,#REF!,33,FALSE),VLOOKUP(A43,#REF!,33,FALSE))))))))</f>
        <v/>
      </c>
      <c r="P43" s="32" t="str">
        <f>IF(A43="","",VLOOKUP(A43,#REF!,54,FALSE))</f>
        <v/>
      </c>
      <c r="Q43" s="32" t="str">
        <f>IF(A43="","",IF(VLOOKUP(A43,#REF!,15,FALSE)="他官署で調達手続きを実施のため","×",IF(VLOOKUP(A43,#REF!,22,FALSE)="②同種の他の契約の予定価格を類推されるおそれがあるため公表しない","×","○")))</f>
        <v/>
      </c>
    </row>
    <row r="44" spans="1:17" s="12" customFormat="1" ht="69.900000000000006" customHeight="1" x14ac:dyDescent="0.2">
      <c r="A44" s="13"/>
      <c r="B44" s="14" t="str">
        <f>IF(A44="","",VLOOKUP(A44,#REF!,6,FALSE))</f>
        <v/>
      </c>
      <c r="C44" s="1" t="str">
        <f>IF(A44="","",VLOOKUP(A44,#REF!,7,FALSE))</f>
        <v/>
      </c>
      <c r="D44" s="45" t="str">
        <f>IF(A44="","",VLOOKUP(A44,#REF!,10,FALSE))</f>
        <v/>
      </c>
      <c r="E44" s="14" t="str">
        <f>IF(A44="","",VLOOKUP(A44,#REF!,11,FALSE))</f>
        <v/>
      </c>
      <c r="F44" s="16" t="str">
        <f>IF(A44="","",VLOOKUP(A44,#REF!,12,FALSE))</f>
        <v/>
      </c>
      <c r="G44" s="17" t="str">
        <f>IF(A44="","",VLOOKUP(A44,#REF!,32,FALSE))</f>
        <v/>
      </c>
      <c r="H44" s="18" t="str">
        <f>IF(A44="","",IF(VLOOKUP(A44,#REF!,17,FALSE)="他官署で調達手続きを実施のため","他官署で調達手続きを実施のため",IF(VLOOKUP(A44,#REF!,24,FALSE)="②同種の他の契約の予定価格を類推されるおそれがあるため公表しない","同種の他の契約の予定価格を類推されるおそれがあるため公表しない",IF(VLOOKUP(A44,#REF!,24,FALSE)="－","－",IF(VLOOKUP(A44,#REF!,8,FALSE)&lt;&gt;"",TEXT(VLOOKUP(A44,#REF!,17,FALSE),"#,##0円")&amp;CHAR(10)&amp;"(A)",VLOOKUP(A44,#REF!,17,FALSE))))))</f>
        <v/>
      </c>
      <c r="I44" s="18" t="str">
        <f>IF(A44="","",VLOOKUP(A44,#REF!,18,FALSE))</f>
        <v/>
      </c>
      <c r="J44" s="20" t="str">
        <f>IF(A44="","",IF(VLOOKUP(A44,#REF!,17,FALSE)="他官署で調達手続きを実施のため","－",IF(VLOOKUP(A44,#REF!,24,FALSE)="②同種の他の契約の予定価格を類推されるおそれがあるため公表しない","－",IF(VLOOKUP(A44,#REF!,24,FALSE)="－","－",IF(VLOOKUP(A44,#REF!,8,FALSE)&lt;&gt;"",TEXT(VLOOKUP(A44,#REF!,20,FALSE),"#.0%")&amp;CHAR(10)&amp;"(B/A×100)",VLOOKUP(A44,#REF!,20,FALSE))))))</f>
        <v/>
      </c>
      <c r="K44" s="34"/>
      <c r="L44" s="20" t="str">
        <f>IF(A44="","",IF(VLOOKUP(A44,#REF!,13,FALSE)="①公益社団法人","公社",IF(VLOOKUP(A44,#REF!,13,FALSE)="②公益財団法人","公財","")))</f>
        <v/>
      </c>
      <c r="M44" s="20" t="str">
        <f>IF(A44="","",VLOOKUP(A44,#REF!,14,FALSE))</f>
        <v/>
      </c>
      <c r="N44" s="21" t="str">
        <f>IF(A44="","",IF(VLOOKUP(A44,#REF!,14,FALSE)="国所管",VLOOKUP(A44,#REF!,25,FALSE),""))</f>
        <v/>
      </c>
      <c r="O44" s="22" t="str">
        <f>IF(A44="","",IF(AND(Q44="○",P44="分担契約/単価契約"),"単価契約"&amp;CHAR(10)&amp;"予定調達総額 "&amp;TEXT(VLOOKUP(A44,#REF!,17,FALSE),"#,##0円")&amp;"(B)"&amp;CHAR(10)&amp;"分担契約"&amp;CHAR(10)&amp;VLOOKUP(A44,#REF!,33,FALSE),IF(AND(Q44="○",P44="分担契約"),"分担契約"&amp;CHAR(10)&amp;"契約総額 "&amp;TEXT(VLOOKUP(A44,#REF!,17,FALSE),"#,##0円")&amp;"(B)"&amp;CHAR(10)&amp;VLOOKUP(A44,#REF!,33,FALSE),(IF(P44="分担契約/単価契約","単価契約"&amp;CHAR(10)&amp;"予定調達総額 "&amp;TEXT(VLOOKUP(A44,#REF!,17,FALSE),"#,##0円")&amp;CHAR(10)&amp;"分担契約"&amp;CHAR(10)&amp;VLOOKUP(A44,#REF!,33,FALSE),IF(P44="分担契約","分担契約"&amp;CHAR(10)&amp;"契約総額 "&amp;TEXT(VLOOKUP(A44,#REF!,17,FALSE),"#,##0円")&amp;CHAR(10)&amp;VLOOKUP(A44,#REF!,33,FALSE),IF(P44="単価契約","単価契約"&amp;CHAR(10)&amp;"予定調達総額 "&amp;TEXT(VLOOKUP(A44,#REF!,17,FALSE),"#,##0円")&amp;CHAR(10)&amp;VLOOKUP(A44,#REF!,33,FALSE),VLOOKUP(A44,#REF!,33,FALSE))))))))</f>
        <v/>
      </c>
      <c r="P44" s="32" t="str">
        <f>IF(A44="","",VLOOKUP(A44,#REF!,54,FALSE))</f>
        <v/>
      </c>
      <c r="Q44" s="32" t="str">
        <f>IF(A44="","",IF(VLOOKUP(A44,#REF!,15,FALSE)="他官署で調達手続きを実施のため","×",IF(VLOOKUP(A44,#REF!,22,FALSE)="②同種の他の契約の予定価格を類推されるおそれがあるため公表しない","×","○")))</f>
        <v/>
      </c>
    </row>
    <row r="45" spans="1:17" s="12" customFormat="1" ht="69.900000000000006" customHeight="1" x14ac:dyDescent="0.2">
      <c r="A45" s="13"/>
      <c r="B45" s="14" t="str">
        <f>IF(A45="","",VLOOKUP(A45,#REF!,6,FALSE))</f>
        <v/>
      </c>
      <c r="C45" s="1" t="str">
        <f>IF(A45="","",VLOOKUP(A45,#REF!,7,FALSE))</f>
        <v/>
      </c>
      <c r="D45" s="45" t="str">
        <f>IF(A45="","",VLOOKUP(A45,#REF!,10,FALSE))</f>
        <v/>
      </c>
      <c r="E45" s="14" t="str">
        <f>IF(A45="","",VLOOKUP(A45,#REF!,11,FALSE))</f>
        <v/>
      </c>
      <c r="F45" s="16" t="str">
        <f>IF(A45="","",VLOOKUP(A45,#REF!,12,FALSE))</f>
        <v/>
      </c>
      <c r="G45" s="17" t="str">
        <f>IF(A45="","",VLOOKUP(A45,#REF!,32,FALSE))</f>
        <v/>
      </c>
      <c r="H45" s="18" t="str">
        <f>IF(A45="","",IF(VLOOKUP(A45,#REF!,17,FALSE)="他官署で調達手続きを実施のため","他官署で調達手続きを実施のため",IF(VLOOKUP(A45,#REF!,24,FALSE)="②同種の他の契約の予定価格を類推されるおそれがあるため公表しない","同種の他の契約の予定価格を類推されるおそれがあるため公表しない",IF(VLOOKUP(A45,#REF!,24,FALSE)="－","－",IF(VLOOKUP(A45,#REF!,8,FALSE)&lt;&gt;"",TEXT(VLOOKUP(A45,#REF!,17,FALSE),"#,##0円")&amp;CHAR(10)&amp;"(A)",VLOOKUP(A45,#REF!,17,FALSE))))))</f>
        <v/>
      </c>
      <c r="I45" s="18" t="str">
        <f>IF(A45="","",VLOOKUP(A45,#REF!,18,FALSE))</f>
        <v/>
      </c>
      <c r="J45" s="20" t="str">
        <f>IF(A45="","",IF(VLOOKUP(A45,#REF!,17,FALSE)="他官署で調達手続きを実施のため","－",IF(VLOOKUP(A45,#REF!,24,FALSE)="②同種の他の契約の予定価格を類推されるおそれがあるため公表しない","－",IF(VLOOKUP(A45,#REF!,24,FALSE)="－","－",IF(VLOOKUP(A45,#REF!,8,FALSE)&lt;&gt;"",TEXT(VLOOKUP(A45,#REF!,20,FALSE),"#.0%")&amp;CHAR(10)&amp;"(B/A×100)",VLOOKUP(A45,#REF!,20,FALSE))))))</f>
        <v/>
      </c>
      <c r="K45" s="34"/>
      <c r="L45" s="20" t="str">
        <f>IF(A45="","",IF(VLOOKUP(A45,#REF!,13,FALSE)="①公益社団法人","公社",IF(VLOOKUP(A45,#REF!,13,FALSE)="②公益財団法人","公財","")))</f>
        <v/>
      </c>
      <c r="M45" s="20" t="str">
        <f>IF(A45="","",VLOOKUP(A45,#REF!,14,FALSE))</f>
        <v/>
      </c>
      <c r="N45" s="21" t="str">
        <f>IF(A45="","",IF(VLOOKUP(A45,#REF!,14,FALSE)="国所管",VLOOKUP(A45,#REF!,25,FALSE),""))</f>
        <v/>
      </c>
      <c r="O45" s="22" t="str">
        <f>IF(A45="","",IF(AND(Q45="○",P45="分担契約/単価契約"),"単価契約"&amp;CHAR(10)&amp;"予定調達総額 "&amp;TEXT(VLOOKUP(A45,#REF!,17,FALSE),"#,##0円")&amp;"(B)"&amp;CHAR(10)&amp;"分担契約"&amp;CHAR(10)&amp;VLOOKUP(A45,#REF!,33,FALSE),IF(AND(Q45="○",P45="分担契約"),"分担契約"&amp;CHAR(10)&amp;"契約総額 "&amp;TEXT(VLOOKUP(A45,#REF!,17,FALSE),"#,##0円")&amp;"(B)"&amp;CHAR(10)&amp;VLOOKUP(A45,#REF!,33,FALSE),(IF(P45="分担契約/単価契約","単価契約"&amp;CHAR(10)&amp;"予定調達総額 "&amp;TEXT(VLOOKUP(A45,#REF!,17,FALSE),"#,##0円")&amp;CHAR(10)&amp;"分担契約"&amp;CHAR(10)&amp;VLOOKUP(A45,#REF!,33,FALSE),IF(P45="分担契約","分担契約"&amp;CHAR(10)&amp;"契約総額 "&amp;TEXT(VLOOKUP(A45,#REF!,17,FALSE),"#,##0円")&amp;CHAR(10)&amp;VLOOKUP(A45,#REF!,33,FALSE),IF(P45="単価契約","単価契約"&amp;CHAR(10)&amp;"予定調達総額 "&amp;TEXT(VLOOKUP(A45,#REF!,17,FALSE),"#,##0円")&amp;CHAR(10)&amp;VLOOKUP(A45,#REF!,33,FALSE),VLOOKUP(A45,#REF!,33,FALSE))))))))</f>
        <v/>
      </c>
      <c r="P45" s="32" t="str">
        <f>IF(A45="","",VLOOKUP(A45,#REF!,54,FALSE))</f>
        <v/>
      </c>
      <c r="Q45" s="32" t="str">
        <f>IF(A45="","",IF(VLOOKUP(A45,#REF!,15,FALSE)="他官署で調達手続きを実施のため","×",IF(VLOOKUP(A45,#REF!,22,FALSE)="②同種の他の契約の予定価格を類推されるおそれがあるため公表しない","×","○")))</f>
        <v/>
      </c>
    </row>
    <row r="46" spans="1:17" s="12" customFormat="1" ht="69.900000000000006" customHeight="1" x14ac:dyDescent="0.2">
      <c r="A46" s="13"/>
      <c r="B46" s="14" t="str">
        <f>IF(A46="","",VLOOKUP(A46,#REF!,6,FALSE))</f>
        <v/>
      </c>
      <c r="C46" s="1" t="str">
        <f>IF(A46="","",VLOOKUP(A46,#REF!,7,FALSE))</f>
        <v/>
      </c>
      <c r="D46" s="45" t="str">
        <f>IF(A46="","",VLOOKUP(A46,#REF!,10,FALSE))</f>
        <v/>
      </c>
      <c r="E46" s="14" t="str">
        <f>IF(A46="","",VLOOKUP(A46,#REF!,11,FALSE))</f>
        <v/>
      </c>
      <c r="F46" s="16" t="str">
        <f>IF(A46="","",VLOOKUP(A46,#REF!,12,FALSE))</f>
        <v/>
      </c>
      <c r="G46" s="17" t="str">
        <f>IF(A46="","",VLOOKUP(A46,#REF!,32,FALSE))</f>
        <v/>
      </c>
      <c r="H46" s="18" t="str">
        <f>IF(A46="","",IF(VLOOKUP(A46,#REF!,17,FALSE)="他官署で調達手続きを実施のため","他官署で調達手続きを実施のため",IF(VLOOKUP(A46,#REF!,24,FALSE)="②同種の他の契約の予定価格を類推されるおそれがあるため公表しない","同種の他の契約の予定価格を類推されるおそれがあるため公表しない",IF(VLOOKUP(A46,#REF!,24,FALSE)="－","－",IF(VLOOKUP(A46,#REF!,8,FALSE)&lt;&gt;"",TEXT(VLOOKUP(A46,#REF!,17,FALSE),"#,##0円")&amp;CHAR(10)&amp;"(A)",VLOOKUP(A46,#REF!,17,FALSE))))))</f>
        <v/>
      </c>
      <c r="I46" s="18" t="str">
        <f>IF(A46="","",VLOOKUP(A46,#REF!,18,FALSE))</f>
        <v/>
      </c>
      <c r="J46" s="20" t="str">
        <f>IF(A46="","",IF(VLOOKUP(A46,#REF!,17,FALSE)="他官署で調達手続きを実施のため","－",IF(VLOOKUP(A46,#REF!,24,FALSE)="②同種の他の契約の予定価格を類推されるおそれがあるため公表しない","－",IF(VLOOKUP(A46,#REF!,24,FALSE)="－","－",IF(VLOOKUP(A46,#REF!,8,FALSE)&lt;&gt;"",TEXT(VLOOKUP(A46,#REF!,20,FALSE),"#.0%")&amp;CHAR(10)&amp;"(B/A×100)",VLOOKUP(A46,#REF!,20,FALSE))))))</f>
        <v/>
      </c>
      <c r="K46" s="34"/>
      <c r="L46" s="20" t="str">
        <f>IF(A46="","",IF(VLOOKUP(A46,#REF!,13,FALSE)="①公益社団法人","公社",IF(VLOOKUP(A46,#REF!,13,FALSE)="②公益財団法人","公財","")))</f>
        <v/>
      </c>
      <c r="M46" s="20" t="str">
        <f>IF(A46="","",VLOOKUP(A46,#REF!,14,FALSE))</f>
        <v/>
      </c>
      <c r="N46" s="21" t="str">
        <f>IF(A46="","",IF(VLOOKUP(A46,#REF!,14,FALSE)="国所管",VLOOKUP(A46,#REF!,25,FALSE),""))</f>
        <v/>
      </c>
      <c r="O46" s="22" t="str">
        <f>IF(A46="","",IF(AND(Q46="○",P46="分担契約/単価契約"),"単価契約"&amp;CHAR(10)&amp;"予定調達総額 "&amp;TEXT(VLOOKUP(A46,#REF!,17,FALSE),"#,##0円")&amp;"(B)"&amp;CHAR(10)&amp;"分担契約"&amp;CHAR(10)&amp;VLOOKUP(A46,#REF!,33,FALSE),IF(AND(Q46="○",P46="分担契約"),"分担契約"&amp;CHAR(10)&amp;"契約総額 "&amp;TEXT(VLOOKUP(A46,#REF!,17,FALSE),"#,##0円")&amp;"(B)"&amp;CHAR(10)&amp;VLOOKUP(A46,#REF!,33,FALSE),(IF(P46="分担契約/単価契約","単価契約"&amp;CHAR(10)&amp;"予定調達総額 "&amp;TEXT(VLOOKUP(A46,#REF!,17,FALSE),"#,##0円")&amp;CHAR(10)&amp;"分担契約"&amp;CHAR(10)&amp;VLOOKUP(A46,#REF!,33,FALSE),IF(P46="分担契約","分担契約"&amp;CHAR(10)&amp;"契約総額 "&amp;TEXT(VLOOKUP(A46,#REF!,17,FALSE),"#,##0円")&amp;CHAR(10)&amp;VLOOKUP(A46,#REF!,33,FALSE),IF(P46="単価契約","単価契約"&amp;CHAR(10)&amp;"予定調達総額 "&amp;TEXT(VLOOKUP(A46,#REF!,17,FALSE),"#,##0円")&amp;CHAR(10)&amp;VLOOKUP(A46,#REF!,33,FALSE),VLOOKUP(A46,#REF!,33,FALSE))))))))</f>
        <v/>
      </c>
      <c r="P46" s="32" t="str">
        <f>IF(A46="","",VLOOKUP(A46,#REF!,54,FALSE))</f>
        <v/>
      </c>
      <c r="Q46" s="32" t="str">
        <f>IF(A46="","",IF(VLOOKUP(A46,#REF!,15,FALSE)="他官署で調達手続きを実施のため","×",IF(VLOOKUP(A46,#REF!,22,FALSE)="②同種の他の契約の予定価格を類推されるおそれがあるため公表しない","×","○")))</f>
        <v/>
      </c>
    </row>
    <row r="47" spans="1:17" s="12" customFormat="1" ht="69.900000000000006" customHeight="1" x14ac:dyDescent="0.2">
      <c r="A47" s="13"/>
      <c r="B47" s="14" t="str">
        <f>IF(A47="","",VLOOKUP(A47,#REF!,6,FALSE))</f>
        <v/>
      </c>
      <c r="C47" s="1" t="str">
        <f>IF(A47="","",VLOOKUP(A47,#REF!,7,FALSE))</f>
        <v/>
      </c>
      <c r="D47" s="45" t="str">
        <f>IF(A47="","",VLOOKUP(A47,#REF!,10,FALSE))</f>
        <v/>
      </c>
      <c r="E47" s="14" t="str">
        <f>IF(A47="","",VLOOKUP(A47,#REF!,11,FALSE))</f>
        <v/>
      </c>
      <c r="F47" s="16" t="str">
        <f>IF(A47="","",VLOOKUP(A47,#REF!,12,FALSE))</f>
        <v/>
      </c>
      <c r="G47" s="17" t="str">
        <f>IF(A47="","",VLOOKUP(A47,#REF!,32,FALSE))</f>
        <v/>
      </c>
      <c r="H47" s="18" t="str">
        <f>IF(A47="","",IF(VLOOKUP(A47,#REF!,17,FALSE)="他官署で調達手続きを実施のため","他官署で調達手続きを実施のため",IF(VLOOKUP(A47,#REF!,24,FALSE)="②同種の他の契約の予定価格を類推されるおそれがあるため公表しない","同種の他の契約の予定価格を類推されるおそれがあるため公表しない",IF(VLOOKUP(A47,#REF!,24,FALSE)="－","－",IF(VLOOKUP(A47,#REF!,8,FALSE)&lt;&gt;"",TEXT(VLOOKUP(A47,#REF!,17,FALSE),"#,##0円")&amp;CHAR(10)&amp;"(A)",VLOOKUP(A47,#REF!,17,FALSE))))))</f>
        <v/>
      </c>
      <c r="I47" s="18" t="str">
        <f>IF(A47="","",VLOOKUP(A47,#REF!,18,FALSE))</f>
        <v/>
      </c>
      <c r="J47" s="20" t="str">
        <f>IF(A47="","",IF(VLOOKUP(A47,#REF!,17,FALSE)="他官署で調達手続きを実施のため","－",IF(VLOOKUP(A47,#REF!,24,FALSE)="②同種の他の契約の予定価格を類推されるおそれがあるため公表しない","－",IF(VLOOKUP(A47,#REF!,24,FALSE)="－","－",IF(VLOOKUP(A47,#REF!,8,FALSE)&lt;&gt;"",TEXT(VLOOKUP(A47,#REF!,20,FALSE),"#.0%")&amp;CHAR(10)&amp;"(B/A×100)",VLOOKUP(A47,#REF!,20,FALSE))))))</f>
        <v/>
      </c>
      <c r="K47" s="34"/>
      <c r="L47" s="20" t="str">
        <f>IF(A47="","",IF(VLOOKUP(A47,#REF!,13,FALSE)="①公益社団法人","公社",IF(VLOOKUP(A47,#REF!,13,FALSE)="②公益財団法人","公財","")))</f>
        <v/>
      </c>
      <c r="M47" s="20" t="str">
        <f>IF(A47="","",VLOOKUP(A47,#REF!,14,FALSE))</f>
        <v/>
      </c>
      <c r="N47" s="21" t="str">
        <f>IF(A47="","",IF(VLOOKUP(A47,#REF!,14,FALSE)="国所管",VLOOKUP(A47,#REF!,25,FALSE),""))</f>
        <v/>
      </c>
      <c r="O47" s="22" t="str">
        <f>IF(A47="","",IF(AND(Q47="○",P47="分担契約/単価契約"),"単価契約"&amp;CHAR(10)&amp;"予定調達総額 "&amp;TEXT(VLOOKUP(A47,#REF!,17,FALSE),"#,##0円")&amp;"(B)"&amp;CHAR(10)&amp;"分担契約"&amp;CHAR(10)&amp;VLOOKUP(A47,#REF!,33,FALSE),IF(AND(Q47="○",P47="分担契約"),"分担契約"&amp;CHAR(10)&amp;"契約総額 "&amp;TEXT(VLOOKUP(A47,#REF!,17,FALSE),"#,##0円")&amp;"(B)"&amp;CHAR(10)&amp;VLOOKUP(A47,#REF!,33,FALSE),(IF(P47="分担契約/単価契約","単価契約"&amp;CHAR(10)&amp;"予定調達総額 "&amp;TEXT(VLOOKUP(A47,#REF!,17,FALSE),"#,##0円")&amp;CHAR(10)&amp;"分担契約"&amp;CHAR(10)&amp;VLOOKUP(A47,#REF!,33,FALSE),IF(P47="分担契約","分担契約"&amp;CHAR(10)&amp;"契約総額 "&amp;TEXT(VLOOKUP(A47,#REF!,17,FALSE),"#,##0円")&amp;CHAR(10)&amp;VLOOKUP(A47,#REF!,33,FALSE),IF(P47="単価契約","単価契約"&amp;CHAR(10)&amp;"予定調達総額 "&amp;TEXT(VLOOKUP(A47,#REF!,17,FALSE),"#,##0円")&amp;CHAR(10)&amp;VLOOKUP(A47,#REF!,33,FALSE),VLOOKUP(A47,#REF!,33,FALSE))))))))</f>
        <v/>
      </c>
      <c r="P47" s="32" t="str">
        <f>IF(A47="","",VLOOKUP(A47,#REF!,54,FALSE))</f>
        <v/>
      </c>
      <c r="Q47" s="32" t="str">
        <f>IF(A47="","",IF(VLOOKUP(A47,#REF!,15,FALSE)="他官署で調達手続きを実施のため","×",IF(VLOOKUP(A47,#REF!,22,FALSE)="②同種の他の契約の予定価格を類推されるおそれがあるため公表しない","×","○")))</f>
        <v/>
      </c>
    </row>
    <row r="48" spans="1:17" s="12" customFormat="1" ht="69.900000000000006" customHeight="1" x14ac:dyDescent="0.2">
      <c r="A48" s="13"/>
      <c r="B48" s="14" t="str">
        <f>IF(A48="","",VLOOKUP(A48,#REF!,6,FALSE))</f>
        <v/>
      </c>
      <c r="C48" s="1" t="str">
        <f>IF(A48="","",VLOOKUP(A48,#REF!,7,FALSE))</f>
        <v/>
      </c>
      <c r="D48" s="45" t="str">
        <f>IF(A48="","",VLOOKUP(A48,#REF!,10,FALSE))</f>
        <v/>
      </c>
      <c r="E48" s="14" t="str">
        <f>IF(A48="","",VLOOKUP(A48,#REF!,11,FALSE))</f>
        <v/>
      </c>
      <c r="F48" s="16" t="str">
        <f>IF(A48="","",VLOOKUP(A48,#REF!,12,FALSE))</f>
        <v/>
      </c>
      <c r="G48" s="17" t="str">
        <f>IF(A48="","",VLOOKUP(A48,#REF!,32,FALSE))</f>
        <v/>
      </c>
      <c r="H48" s="18" t="str">
        <f>IF(A48="","",IF(VLOOKUP(A48,#REF!,17,FALSE)="他官署で調達手続きを実施のため","他官署で調達手続きを実施のため",IF(VLOOKUP(A48,#REF!,24,FALSE)="②同種の他の契約の予定価格を類推されるおそれがあるため公表しない","同種の他の契約の予定価格を類推されるおそれがあるため公表しない",IF(VLOOKUP(A48,#REF!,24,FALSE)="－","－",IF(VLOOKUP(A48,#REF!,8,FALSE)&lt;&gt;"",TEXT(VLOOKUP(A48,#REF!,17,FALSE),"#,##0円")&amp;CHAR(10)&amp;"(A)",VLOOKUP(A48,#REF!,17,FALSE))))))</f>
        <v/>
      </c>
      <c r="I48" s="18" t="str">
        <f>IF(A48="","",VLOOKUP(A48,#REF!,18,FALSE))</f>
        <v/>
      </c>
      <c r="J48" s="20" t="str">
        <f>IF(A48="","",IF(VLOOKUP(A48,#REF!,17,FALSE)="他官署で調達手続きを実施のため","－",IF(VLOOKUP(A48,#REF!,24,FALSE)="②同種の他の契約の予定価格を類推されるおそれがあるため公表しない","－",IF(VLOOKUP(A48,#REF!,24,FALSE)="－","－",IF(VLOOKUP(A48,#REF!,8,FALSE)&lt;&gt;"",TEXT(VLOOKUP(A48,#REF!,20,FALSE),"#.0%")&amp;CHAR(10)&amp;"(B/A×100)",VLOOKUP(A48,#REF!,20,FALSE))))))</f>
        <v/>
      </c>
      <c r="K48" s="34"/>
      <c r="L48" s="20" t="str">
        <f>IF(A48="","",IF(VLOOKUP(A48,#REF!,13,FALSE)="①公益社団法人","公社",IF(VLOOKUP(A48,#REF!,13,FALSE)="②公益財団法人","公財","")))</f>
        <v/>
      </c>
      <c r="M48" s="20" t="str">
        <f>IF(A48="","",VLOOKUP(A48,#REF!,14,FALSE))</f>
        <v/>
      </c>
      <c r="N48" s="21" t="str">
        <f>IF(A48="","",IF(VLOOKUP(A48,#REF!,14,FALSE)="国所管",VLOOKUP(A48,#REF!,25,FALSE),""))</f>
        <v/>
      </c>
      <c r="O48" s="22" t="str">
        <f>IF(A48="","",IF(AND(Q48="○",P48="分担契約/単価契約"),"単価契約"&amp;CHAR(10)&amp;"予定調達総額 "&amp;TEXT(VLOOKUP(A48,#REF!,17,FALSE),"#,##0円")&amp;"(B)"&amp;CHAR(10)&amp;"分担契約"&amp;CHAR(10)&amp;VLOOKUP(A48,#REF!,33,FALSE),IF(AND(Q48="○",P48="分担契約"),"分担契約"&amp;CHAR(10)&amp;"契約総額 "&amp;TEXT(VLOOKUP(A48,#REF!,17,FALSE),"#,##0円")&amp;"(B)"&amp;CHAR(10)&amp;VLOOKUP(A48,#REF!,33,FALSE),(IF(P48="分担契約/単価契約","単価契約"&amp;CHAR(10)&amp;"予定調達総額 "&amp;TEXT(VLOOKUP(A48,#REF!,17,FALSE),"#,##0円")&amp;CHAR(10)&amp;"分担契約"&amp;CHAR(10)&amp;VLOOKUP(A48,#REF!,33,FALSE),IF(P48="分担契約","分担契約"&amp;CHAR(10)&amp;"契約総額 "&amp;TEXT(VLOOKUP(A48,#REF!,17,FALSE),"#,##0円")&amp;CHAR(10)&amp;VLOOKUP(A48,#REF!,33,FALSE),IF(P48="単価契約","単価契約"&amp;CHAR(10)&amp;"予定調達総額 "&amp;TEXT(VLOOKUP(A48,#REF!,17,FALSE),"#,##0円")&amp;CHAR(10)&amp;VLOOKUP(A48,#REF!,33,FALSE),VLOOKUP(A48,#REF!,33,FALSE))))))))</f>
        <v/>
      </c>
      <c r="P48" s="32" t="str">
        <f>IF(A48="","",VLOOKUP(A48,#REF!,54,FALSE))</f>
        <v/>
      </c>
      <c r="Q48" s="32" t="str">
        <f>IF(A48="","",IF(VLOOKUP(A48,#REF!,15,FALSE)="他官署で調達手続きを実施のため","×",IF(VLOOKUP(A48,#REF!,22,FALSE)="②同種の他の契約の予定価格を類推されるおそれがあるため公表しない","×","○")))</f>
        <v/>
      </c>
    </row>
    <row r="49" spans="1:17" s="12" customFormat="1" ht="69.900000000000006" customHeight="1" x14ac:dyDescent="0.2">
      <c r="A49" s="13"/>
      <c r="B49" s="14" t="str">
        <f>IF(A49="","",VLOOKUP(A49,#REF!,6,FALSE))</f>
        <v/>
      </c>
      <c r="C49" s="1" t="str">
        <f>IF(A49="","",VLOOKUP(A49,#REF!,7,FALSE))</f>
        <v/>
      </c>
      <c r="D49" s="45" t="str">
        <f>IF(A49="","",VLOOKUP(A49,#REF!,10,FALSE))</f>
        <v/>
      </c>
      <c r="E49" s="14" t="str">
        <f>IF(A49="","",VLOOKUP(A49,#REF!,11,FALSE))</f>
        <v/>
      </c>
      <c r="F49" s="16" t="str">
        <f>IF(A49="","",VLOOKUP(A49,#REF!,12,FALSE))</f>
        <v/>
      </c>
      <c r="G49" s="17" t="str">
        <f>IF(A49="","",VLOOKUP(A49,#REF!,32,FALSE))</f>
        <v/>
      </c>
      <c r="H49" s="18" t="str">
        <f>IF(A49="","",IF(VLOOKUP(A49,#REF!,17,FALSE)="他官署で調達手続きを実施のため","他官署で調達手続きを実施のため",IF(VLOOKUP(A49,#REF!,24,FALSE)="②同種の他の契約の予定価格を類推されるおそれがあるため公表しない","同種の他の契約の予定価格を類推されるおそれがあるため公表しない",IF(VLOOKUP(A49,#REF!,24,FALSE)="－","－",IF(VLOOKUP(A49,#REF!,8,FALSE)&lt;&gt;"",TEXT(VLOOKUP(A49,#REF!,17,FALSE),"#,##0円")&amp;CHAR(10)&amp;"(A)",VLOOKUP(A49,#REF!,17,FALSE))))))</f>
        <v/>
      </c>
      <c r="I49" s="18" t="str">
        <f>IF(A49="","",VLOOKUP(A49,#REF!,18,FALSE))</f>
        <v/>
      </c>
      <c r="J49" s="20" t="str">
        <f>IF(A49="","",IF(VLOOKUP(A49,#REF!,17,FALSE)="他官署で調達手続きを実施のため","－",IF(VLOOKUP(A49,#REF!,24,FALSE)="②同種の他の契約の予定価格を類推されるおそれがあるため公表しない","－",IF(VLOOKUP(A49,#REF!,24,FALSE)="－","－",IF(VLOOKUP(A49,#REF!,8,FALSE)&lt;&gt;"",TEXT(VLOOKUP(A49,#REF!,20,FALSE),"#.0%")&amp;CHAR(10)&amp;"(B/A×100)",VLOOKUP(A49,#REF!,20,FALSE))))))</f>
        <v/>
      </c>
      <c r="K49" s="34"/>
      <c r="L49" s="20" t="str">
        <f>IF(A49="","",IF(VLOOKUP(A49,#REF!,13,FALSE)="①公益社団法人","公社",IF(VLOOKUP(A49,#REF!,13,FALSE)="②公益財団法人","公財","")))</f>
        <v/>
      </c>
      <c r="M49" s="20" t="str">
        <f>IF(A49="","",VLOOKUP(A49,#REF!,14,FALSE))</f>
        <v/>
      </c>
      <c r="N49" s="21" t="str">
        <f>IF(A49="","",IF(VLOOKUP(A49,#REF!,14,FALSE)="国所管",VLOOKUP(A49,#REF!,25,FALSE),""))</f>
        <v/>
      </c>
      <c r="O49" s="22" t="str">
        <f>IF(A49="","",IF(AND(Q49="○",P49="分担契約/単価契約"),"単価契約"&amp;CHAR(10)&amp;"予定調達総額 "&amp;TEXT(VLOOKUP(A49,#REF!,17,FALSE),"#,##0円")&amp;"(B)"&amp;CHAR(10)&amp;"分担契約"&amp;CHAR(10)&amp;VLOOKUP(A49,#REF!,33,FALSE),IF(AND(Q49="○",P49="分担契約"),"分担契約"&amp;CHAR(10)&amp;"契約総額 "&amp;TEXT(VLOOKUP(A49,#REF!,17,FALSE),"#,##0円")&amp;"(B)"&amp;CHAR(10)&amp;VLOOKUP(A49,#REF!,33,FALSE),(IF(P49="分担契約/単価契約","単価契約"&amp;CHAR(10)&amp;"予定調達総額 "&amp;TEXT(VLOOKUP(A49,#REF!,17,FALSE),"#,##0円")&amp;CHAR(10)&amp;"分担契約"&amp;CHAR(10)&amp;VLOOKUP(A49,#REF!,33,FALSE),IF(P49="分担契約","分担契約"&amp;CHAR(10)&amp;"契約総額 "&amp;TEXT(VLOOKUP(A49,#REF!,17,FALSE),"#,##0円")&amp;CHAR(10)&amp;VLOOKUP(A49,#REF!,33,FALSE),IF(P49="単価契約","単価契約"&amp;CHAR(10)&amp;"予定調達総額 "&amp;TEXT(VLOOKUP(A49,#REF!,17,FALSE),"#,##0円")&amp;CHAR(10)&amp;VLOOKUP(A49,#REF!,33,FALSE),VLOOKUP(A49,#REF!,33,FALSE))))))))</f>
        <v/>
      </c>
      <c r="P49" s="32" t="str">
        <f>IF(A49="","",VLOOKUP(A49,#REF!,54,FALSE))</f>
        <v/>
      </c>
      <c r="Q49" s="32" t="str">
        <f>IF(A49="","",IF(VLOOKUP(A49,#REF!,15,FALSE)="他官署で調達手続きを実施のため","×",IF(VLOOKUP(A49,#REF!,22,FALSE)="②同種の他の契約の予定価格を類推されるおそれがあるため公表しない","×","○")))</f>
        <v/>
      </c>
    </row>
    <row r="50" spans="1:17" s="12" customFormat="1" ht="69.900000000000006" customHeight="1" x14ac:dyDescent="0.2">
      <c r="A50" s="13"/>
      <c r="B50" s="14" t="str">
        <f>IF(A50="","",VLOOKUP(A50,#REF!,6,FALSE))</f>
        <v/>
      </c>
      <c r="C50" s="1" t="str">
        <f>IF(A50="","",VLOOKUP(A50,#REF!,7,FALSE))</f>
        <v/>
      </c>
      <c r="D50" s="45" t="str">
        <f>IF(A50="","",VLOOKUP(A50,#REF!,10,FALSE))</f>
        <v/>
      </c>
      <c r="E50" s="14" t="str">
        <f>IF(A50="","",VLOOKUP(A50,#REF!,11,FALSE))</f>
        <v/>
      </c>
      <c r="F50" s="16" t="str">
        <f>IF(A50="","",VLOOKUP(A50,#REF!,12,FALSE))</f>
        <v/>
      </c>
      <c r="G50" s="17" t="str">
        <f>IF(A50="","",VLOOKUP(A50,#REF!,32,FALSE))</f>
        <v/>
      </c>
      <c r="H50" s="18" t="str">
        <f>IF(A50="","",IF(VLOOKUP(A50,#REF!,17,FALSE)="他官署で調達手続きを実施のため","他官署で調達手続きを実施のため",IF(VLOOKUP(A50,#REF!,24,FALSE)="②同種の他の契約の予定価格を類推されるおそれがあるため公表しない","同種の他の契約の予定価格を類推されるおそれがあるため公表しない",IF(VLOOKUP(A50,#REF!,24,FALSE)="－","－",IF(VLOOKUP(A50,#REF!,8,FALSE)&lt;&gt;"",TEXT(VLOOKUP(A50,#REF!,17,FALSE),"#,##0円")&amp;CHAR(10)&amp;"(A)",VLOOKUP(A50,#REF!,17,FALSE))))))</f>
        <v/>
      </c>
      <c r="I50" s="18" t="str">
        <f>IF(A50="","",VLOOKUP(A50,#REF!,18,FALSE))</f>
        <v/>
      </c>
      <c r="J50" s="20" t="str">
        <f>IF(A50="","",IF(VLOOKUP(A50,#REF!,17,FALSE)="他官署で調達手続きを実施のため","－",IF(VLOOKUP(A50,#REF!,24,FALSE)="②同種の他の契約の予定価格を類推されるおそれがあるため公表しない","－",IF(VLOOKUP(A50,#REF!,24,FALSE)="－","－",IF(VLOOKUP(A50,#REF!,8,FALSE)&lt;&gt;"",TEXT(VLOOKUP(A50,#REF!,20,FALSE),"#.0%")&amp;CHAR(10)&amp;"(B/A×100)",VLOOKUP(A50,#REF!,20,FALSE))))))</f>
        <v/>
      </c>
      <c r="K50" s="34"/>
      <c r="L50" s="20" t="str">
        <f>IF(A50="","",IF(VLOOKUP(A50,#REF!,13,FALSE)="①公益社団法人","公社",IF(VLOOKUP(A50,#REF!,13,FALSE)="②公益財団法人","公財","")))</f>
        <v/>
      </c>
      <c r="M50" s="20" t="str">
        <f>IF(A50="","",VLOOKUP(A50,#REF!,14,FALSE))</f>
        <v/>
      </c>
      <c r="N50" s="21" t="str">
        <f>IF(A50="","",IF(VLOOKUP(A50,#REF!,14,FALSE)="国所管",VLOOKUP(A50,#REF!,25,FALSE),""))</f>
        <v/>
      </c>
      <c r="O50" s="22" t="str">
        <f>IF(A50="","",IF(AND(Q50="○",P50="分担契約/単価契約"),"単価契約"&amp;CHAR(10)&amp;"予定調達総額 "&amp;TEXT(VLOOKUP(A50,#REF!,17,FALSE),"#,##0円")&amp;"(B)"&amp;CHAR(10)&amp;"分担契約"&amp;CHAR(10)&amp;VLOOKUP(A50,#REF!,33,FALSE),IF(AND(Q50="○",P50="分担契約"),"分担契約"&amp;CHAR(10)&amp;"契約総額 "&amp;TEXT(VLOOKUP(A50,#REF!,17,FALSE),"#,##0円")&amp;"(B)"&amp;CHAR(10)&amp;VLOOKUP(A50,#REF!,33,FALSE),(IF(P50="分担契約/単価契約","単価契約"&amp;CHAR(10)&amp;"予定調達総額 "&amp;TEXT(VLOOKUP(A50,#REF!,17,FALSE),"#,##0円")&amp;CHAR(10)&amp;"分担契約"&amp;CHAR(10)&amp;VLOOKUP(A50,#REF!,33,FALSE),IF(P50="分担契約","分担契約"&amp;CHAR(10)&amp;"契約総額 "&amp;TEXT(VLOOKUP(A50,#REF!,17,FALSE),"#,##0円")&amp;CHAR(10)&amp;VLOOKUP(A50,#REF!,33,FALSE),IF(P50="単価契約","単価契約"&amp;CHAR(10)&amp;"予定調達総額 "&amp;TEXT(VLOOKUP(A50,#REF!,17,FALSE),"#,##0円")&amp;CHAR(10)&amp;VLOOKUP(A50,#REF!,33,FALSE),VLOOKUP(A50,#REF!,33,FALSE))))))))</f>
        <v/>
      </c>
      <c r="P50" s="32" t="str">
        <f>IF(A50="","",VLOOKUP(A50,#REF!,54,FALSE))</f>
        <v/>
      </c>
      <c r="Q50" s="32" t="str">
        <f>IF(A50="","",IF(VLOOKUP(A50,#REF!,15,FALSE)="他官署で調達手続きを実施のため","×",IF(VLOOKUP(A50,#REF!,22,FALSE)="②同種の他の契約の予定価格を類推されるおそれがあるため公表しない","×","○")))</f>
        <v/>
      </c>
    </row>
    <row r="51" spans="1:17" ht="69.900000000000006" customHeight="1" x14ac:dyDescent="0.2"/>
    <row r="52" spans="1:17" ht="69.900000000000006" customHeight="1" x14ac:dyDescent="0.2"/>
    <row r="53" spans="1:17" ht="69.900000000000006" customHeight="1" x14ac:dyDescent="0.2"/>
    <row r="54" spans="1:17" ht="69.900000000000006" customHeight="1" x14ac:dyDescent="0.2"/>
    <row r="55" spans="1:17" ht="69.900000000000006" customHeight="1" x14ac:dyDescent="0.2"/>
    <row r="56" spans="1:17" ht="69.900000000000006" customHeight="1" x14ac:dyDescent="0.2"/>
    <row r="57" spans="1:17" ht="69.900000000000006" customHeight="1" x14ac:dyDescent="0.2"/>
    <row r="58" spans="1:17" ht="69.900000000000006" customHeight="1" x14ac:dyDescent="0.2"/>
    <row r="59" spans="1:17" ht="69.900000000000006" customHeight="1" x14ac:dyDescent="0.2"/>
    <row r="60" spans="1:17" ht="69.900000000000006" customHeight="1" x14ac:dyDescent="0.2"/>
    <row r="61" spans="1:17" ht="69.900000000000006" customHeight="1" x14ac:dyDescent="0.2"/>
    <row r="62" spans="1:17" ht="69.900000000000006" customHeight="1" x14ac:dyDescent="0.2"/>
    <row r="63" spans="1:17" ht="69.900000000000006" customHeight="1" x14ac:dyDescent="0.2"/>
    <row r="64" spans="1:17" ht="69.900000000000006" customHeight="1" x14ac:dyDescent="0.2"/>
    <row r="65" ht="69.900000000000006" customHeight="1" x14ac:dyDescent="0.2"/>
    <row r="66" ht="69.900000000000006" customHeight="1" x14ac:dyDescent="0.2"/>
    <row r="67" ht="69.900000000000006" customHeight="1" x14ac:dyDescent="0.2"/>
    <row r="68" ht="69.900000000000006" customHeight="1" x14ac:dyDescent="0.2"/>
    <row r="69" ht="69.900000000000006" customHeight="1" x14ac:dyDescent="0.2"/>
    <row r="70" ht="69.900000000000006" customHeight="1" x14ac:dyDescent="0.2"/>
    <row r="71" ht="69.900000000000006" customHeight="1" x14ac:dyDescent="0.2"/>
    <row r="72" ht="69.900000000000006" customHeight="1" x14ac:dyDescent="0.2"/>
    <row r="73" ht="69.900000000000006" customHeight="1" x14ac:dyDescent="0.2"/>
    <row r="74" ht="69.900000000000006" customHeight="1" x14ac:dyDescent="0.2"/>
    <row r="75" ht="69.900000000000006" customHeight="1" x14ac:dyDescent="0.2"/>
    <row r="76" ht="69.900000000000006" customHeight="1" x14ac:dyDescent="0.2"/>
    <row r="77" ht="69.900000000000006" customHeight="1" x14ac:dyDescent="0.2"/>
    <row r="78" ht="69.900000000000006" customHeight="1" x14ac:dyDescent="0.2"/>
    <row r="79" ht="69.900000000000006" customHeight="1" x14ac:dyDescent="0.2"/>
    <row r="80" ht="69.900000000000006" customHeight="1" x14ac:dyDescent="0.2"/>
    <row r="81" ht="69.900000000000006" customHeight="1" x14ac:dyDescent="0.2"/>
    <row r="82" ht="69.900000000000006" customHeight="1" x14ac:dyDescent="0.2"/>
    <row r="83" ht="69.900000000000006" customHeight="1" x14ac:dyDescent="0.2"/>
    <row r="84" ht="69.900000000000006" customHeight="1" x14ac:dyDescent="0.2"/>
    <row r="85" ht="69.900000000000006" customHeight="1" x14ac:dyDescent="0.2"/>
    <row r="86" ht="69.900000000000006" customHeight="1" x14ac:dyDescent="0.2"/>
    <row r="87" ht="69.900000000000006" customHeight="1" x14ac:dyDescent="0.2"/>
    <row r="88" ht="69.900000000000006" customHeight="1" x14ac:dyDescent="0.2"/>
    <row r="89" ht="69.900000000000006" customHeight="1" x14ac:dyDescent="0.2"/>
    <row r="90" ht="69.900000000000006" customHeight="1" x14ac:dyDescent="0.2"/>
    <row r="91" ht="69.900000000000006" customHeight="1" x14ac:dyDescent="0.2"/>
    <row r="92" ht="69.900000000000006" customHeight="1" x14ac:dyDescent="0.2"/>
    <row r="93" ht="69.900000000000006" customHeight="1" x14ac:dyDescent="0.2"/>
    <row r="94" ht="69.900000000000006" customHeight="1" x14ac:dyDescent="0.2"/>
    <row r="95" ht="69.900000000000006" customHeight="1" x14ac:dyDescent="0.2"/>
    <row r="96" ht="69.900000000000006" customHeight="1" x14ac:dyDescent="0.2"/>
    <row r="97" ht="69.900000000000006" customHeight="1" x14ac:dyDescent="0.2"/>
    <row r="98" ht="69.900000000000006" customHeight="1" x14ac:dyDescent="0.2"/>
    <row r="99" ht="69.900000000000006" customHeight="1" x14ac:dyDescent="0.2"/>
    <row r="100" ht="69.900000000000006" customHeight="1" x14ac:dyDescent="0.2"/>
    <row r="101" ht="69.900000000000006" customHeight="1" x14ac:dyDescent="0.2"/>
    <row r="102" ht="69.900000000000006" customHeight="1" x14ac:dyDescent="0.2"/>
    <row r="103" ht="69.900000000000006" customHeight="1" x14ac:dyDescent="0.2"/>
    <row r="104" ht="69.900000000000006" customHeight="1" x14ac:dyDescent="0.2"/>
    <row r="105" ht="69.900000000000006" customHeight="1" x14ac:dyDescent="0.2"/>
    <row r="106" ht="69.900000000000006" customHeight="1" x14ac:dyDescent="0.2"/>
    <row r="107" ht="69.900000000000006" customHeight="1" x14ac:dyDescent="0.2"/>
    <row r="108" ht="69.900000000000006" customHeight="1" x14ac:dyDescent="0.2"/>
  </sheetData>
  <mergeCells count="14">
    <mergeCell ref="J4:J5"/>
    <mergeCell ref="K4:K5"/>
    <mergeCell ref="L4:N4"/>
    <mergeCell ref="A1:A5"/>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50" xr:uid="{00000000-0002-0000-0100-000000000000}"/>
    <dataValidation imeMode="halfAlpha" allowBlank="1" showInputMessage="1" showErrorMessage="1" errorTitle="参考" error="半角数字で入力して下さい。" promptTitle="入力方法" prompt="半角数字で入力して下さい。" sqref="H6:I50" xr:uid="{00000000-0002-0000-0100-000001000000}"/>
  </dataValidations>
  <printOptions horizontalCentered="1"/>
  <pageMargins left="0.43" right="0.2" top="0.95" bottom="0.44" header="0.36" footer="0.32"/>
  <pageSetup paperSize="9" scale="68" orientation="landscape" r:id="rId1"/>
  <headerFooter alignWithMargins="0"/>
  <rowBreaks count="1" manualBreakCount="1">
    <brk id="1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8"/>
  <sheetViews>
    <sheetView showZeros="0" view="pageBreakPreview" zoomScaleNormal="100" zoomScaleSheetLayoutView="100" workbookViewId="0">
      <selection activeCell="E9" sqref="E9"/>
    </sheetView>
  </sheetViews>
  <sheetFormatPr defaultColWidth="9" defaultRowHeight="10.8" x14ac:dyDescent="0.2"/>
  <cols>
    <col min="1" max="1" width="9.109375" style="25" customWidth="1"/>
    <col min="2" max="2" width="42" style="24" customWidth="1"/>
    <col min="3" max="3" width="25.33203125" style="25" customWidth="1"/>
    <col min="4" max="4" width="14.33203125" style="25" customWidth="1"/>
    <col min="5" max="5" width="34.44140625" style="24" customWidth="1"/>
    <col min="6" max="7" width="14.33203125" style="24" customWidth="1"/>
    <col min="8" max="8" width="14.6640625" style="36" customWidth="1"/>
    <col min="9" max="9" width="14.6640625" style="25" customWidth="1"/>
    <col min="10" max="10" width="7.6640625" style="37" customWidth="1"/>
    <col min="11" max="11" width="8.109375" style="24" customWidth="1"/>
    <col min="12" max="12" width="8.88671875" style="24" customWidth="1"/>
    <col min="13" max="13" width="8.109375" style="38" customWidth="1"/>
    <col min="14" max="14" width="13.33203125" style="24" customWidth="1"/>
    <col min="15" max="15" width="11.21875" style="24" customWidth="1"/>
    <col min="16" max="16384" width="9" style="24"/>
  </cols>
  <sheetData>
    <row r="1" spans="1:14" ht="27.75" customHeight="1" x14ac:dyDescent="0.2">
      <c r="A1" s="65"/>
      <c r="B1" s="68" t="s">
        <v>28</v>
      </c>
      <c r="C1" s="69"/>
      <c r="D1" s="69"/>
      <c r="E1" s="69"/>
      <c r="F1" s="69"/>
      <c r="G1" s="69"/>
      <c r="H1" s="70"/>
      <c r="I1" s="69"/>
      <c r="J1" s="69"/>
      <c r="K1" s="69"/>
      <c r="L1" s="69"/>
      <c r="M1" s="69"/>
      <c r="N1" s="69"/>
    </row>
    <row r="2" spans="1:14" x14ac:dyDescent="0.2">
      <c r="A2" s="66"/>
    </row>
    <row r="3" spans="1:14" x14ac:dyDescent="0.15">
      <c r="A3" s="66"/>
      <c r="B3" s="28"/>
      <c r="N3" s="29"/>
    </row>
    <row r="4" spans="1:14" ht="21.9" customHeight="1" x14ac:dyDescent="0.2">
      <c r="A4" s="66"/>
      <c r="B4" s="47" t="s">
        <v>29</v>
      </c>
      <c r="C4" s="47" t="s">
        <v>16</v>
      </c>
      <c r="D4" s="47" t="s">
        <v>17</v>
      </c>
      <c r="E4" s="47" t="s">
        <v>18</v>
      </c>
      <c r="F4" s="54" t="s">
        <v>19</v>
      </c>
      <c r="G4" s="47" t="s">
        <v>30</v>
      </c>
      <c r="H4" s="56" t="s">
        <v>21</v>
      </c>
      <c r="I4" s="47" t="s">
        <v>22</v>
      </c>
      <c r="J4" s="62" t="s">
        <v>23</v>
      </c>
      <c r="K4" s="63" t="s">
        <v>31</v>
      </c>
      <c r="L4" s="64"/>
      <c r="M4" s="64"/>
      <c r="N4" s="54" t="s">
        <v>32</v>
      </c>
    </row>
    <row r="5" spans="1:14" s="32" customFormat="1" ht="36.75" customHeight="1" x14ac:dyDescent="0.2">
      <c r="A5" s="67"/>
      <c r="B5" s="47"/>
      <c r="C5" s="47"/>
      <c r="D5" s="47"/>
      <c r="E5" s="47"/>
      <c r="F5" s="55"/>
      <c r="G5" s="47"/>
      <c r="H5" s="56"/>
      <c r="I5" s="47"/>
      <c r="J5" s="62"/>
      <c r="K5" s="31" t="s">
        <v>26</v>
      </c>
      <c r="L5" s="31" t="s">
        <v>34</v>
      </c>
      <c r="M5" s="39" t="s">
        <v>12</v>
      </c>
      <c r="N5" s="55"/>
    </row>
    <row r="6" spans="1:14" s="32" customFormat="1" ht="69.900000000000006" customHeight="1" x14ac:dyDescent="0.2">
      <c r="A6" s="31"/>
      <c r="B6" s="14" t="s">
        <v>37</v>
      </c>
      <c r="C6" s="1" t="s">
        <v>38</v>
      </c>
      <c r="D6" s="40">
        <v>45856</v>
      </c>
      <c r="E6" s="14" t="s">
        <v>39</v>
      </c>
      <c r="F6" s="16">
        <v>7010001064648</v>
      </c>
      <c r="G6" s="17" t="s">
        <v>40</v>
      </c>
      <c r="H6" s="18" t="s">
        <v>41</v>
      </c>
      <c r="I6" s="18">
        <v>8613088</v>
      </c>
      <c r="J6" s="19" t="s">
        <v>42</v>
      </c>
      <c r="K6" s="20" t="s">
        <v>36</v>
      </c>
      <c r="L6" s="20">
        <v>0</v>
      </c>
      <c r="M6" s="21" t="s">
        <v>36</v>
      </c>
      <c r="N6" s="22"/>
    </row>
    <row r="7" spans="1:14" s="32" customFormat="1" ht="69.900000000000006" customHeight="1" x14ac:dyDescent="0.2">
      <c r="A7" s="46"/>
      <c r="B7" s="14" t="s">
        <v>43</v>
      </c>
      <c r="C7" s="1" t="s">
        <v>38</v>
      </c>
      <c r="D7" s="40">
        <v>45869</v>
      </c>
      <c r="E7" s="14" t="s">
        <v>44</v>
      </c>
      <c r="F7" s="16">
        <v>1010901026918</v>
      </c>
      <c r="G7" s="17" t="s">
        <v>40</v>
      </c>
      <c r="H7" s="18" t="s">
        <v>41</v>
      </c>
      <c r="I7" s="18">
        <v>40700000</v>
      </c>
      <c r="J7" s="19" t="s">
        <v>42</v>
      </c>
      <c r="K7" s="20" t="s">
        <v>36</v>
      </c>
      <c r="L7" s="20">
        <v>0</v>
      </c>
      <c r="M7" s="21" t="s">
        <v>36</v>
      </c>
      <c r="N7" s="22"/>
    </row>
    <row r="8" spans="1:14" s="32" customFormat="1" ht="69.900000000000006" customHeight="1" x14ac:dyDescent="0.2">
      <c r="A8" s="46"/>
      <c r="B8" s="14"/>
      <c r="C8" s="1"/>
      <c r="D8" s="40"/>
      <c r="E8" s="14"/>
      <c r="F8" s="16"/>
      <c r="G8" s="17"/>
      <c r="H8" s="18"/>
      <c r="I8" s="18"/>
      <c r="J8" s="19"/>
      <c r="K8" s="20"/>
      <c r="L8" s="20"/>
      <c r="M8" s="21"/>
      <c r="N8" s="22"/>
    </row>
    <row r="9" spans="1:14" s="32" customFormat="1" ht="69.900000000000006" customHeight="1" x14ac:dyDescent="0.2">
      <c r="A9" s="46"/>
      <c r="B9" s="14"/>
      <c r="C9" s="1"/>
      <c r="D9" s="40"/>
      <c r="E9" s="14"/>
      <c r="F9" s="16"/>
      <c r="G9" s="17"/>
      <c r="H9" s="18"/>
      <c r="I9" s="18"/>
      <c r="J9" s="19"/>
      <c r="K9" s="20"/>
      <c r="L9" s="20"/>
      <c r="M9" s="21"/>
      <c r="N9" s="22"/>
    </row>
    <row r="10" spans="1:14" s="32" customFormat="1" ht="69.900000000000006" customHeight="1" x14ac:dyDescent="0.2">
      <c r="A10" s="46"/>
      <c r="B10" s="14"/>
      <c r="C10" s="1"/>
      <c r="D10" s="40"/>
      <c r="E10" s="14"/>
      <c r="F10" s="16"/>
      <c r="G10" s="17"/>
      <c r="H10" s="18"/>
      <c r="I10" s="18"/>
      <c r="J10" s="19"/>
      <c r="K10" s="20"/>
      <c r="L10" s="20"/>
      <c r="M10" s="21"/>
      <c r="N10" s="22"/>
    </row>
    <row r="11" spans="1:14" s="32" customFormat="1" ht="69.900000000000006" customHeight="1" x14ac:dyDescent="0.2">
      <c r="A11" s="46"/>
      <c r="B11" s="14"/>
      <c r="C11" s="1"/>
      <c r="D11" s="40"/>
      <c r="E11" s="14"/>
      <c r="F11" s="16"/>
      <c r="G11" s="17"/>
      <c r="H11" s="18"/>
      <c r="I11" s="18"/>
      <c r="J11" s="19"/>
      <c r="K11" s="20"/>
      <c r="L11" s="20"/>
      <c r="M11" s="21"/>
      <c r="N11" s="22"/>
    </row>
    <row r="12" spans="1:14" s="32" customFormat="1" ht="69.900000000000006" customHeight="1" x14ac:dyDescent="0.2">
      <c r="A12" s="46"/>
      <c r="B12" s="14"/>
      <c r="C12" s="1"/>
      <c r="D12" s="40"/>
      <c r="E12" s="14"/>
      <c r="F12" s="16"/>
      <c r="G12" s="17"/>
      <c r="H12" s="18"/>
      <c r="I12" s="18"/>
      <c r="J12" s="19"/>
      <c r="K12" s="20"/>
      <c r="L12" s="20"/>
      <c r="M12" s="21"/>
      <c r="N12" s="22"/>
    </row>
    <row r="13" spans="1:14" s="32" customFormat="1" ht="69.900000000000006" customHeight="1" x14ac:dyDescent="0.2">
      <c r="A13" s="46"/>
      <c r="B13" s="14"/>
      <c r="C13" s="1"/>
      <c r="D13" s="40"/>
      <c r="E13" s="14"/>
      <c r="F13" s="16"/>
      <c r="G13" s="17"/>
      <c r="H13" s="18"/>
      <c r="I13" s="18"/>
      <c r="J13" s="19"/>
      <c r="K13" s="20"/>
      <c r="L13" s="20"/>
      <c r="M13" s="21"/>
      <c r="N13" s="22"/>
    </row>
    <row r="14" spans="1:14" s="32" customFormat="1" ht="69.900000000000006" customHeight="1" x14ac:dyDescent="0.2">
      <c r="A14" s="46"/>
      <c r="B14" s="14"/>
      <c r="C14" s="1"/>
      <c r="D14" s="40"/>
      <c r="E14" s="14"/>
      <c r="F14" s="16"/>
      <c r="G14" s="17"/>
      <c r="H14" s="18"/>
      <c r="I14" s="18"/>
      <c r="J14" s="19"/>
      <c r="K14" s="20"/>
      <c r="L14" s="20"/>
      <c r="M14" s="21"/>
      <c r="N14" s="22"/>
    </row>
    <row r="15" spans="1:14" s="32" customFormat="1" ht="69.900000000000006" customHeight="1" x14ac:dyDescent="0.2">
      <c r="A15" s="46"/>
      <c r="B15" s="14"/>
      <c r="C15" s="1"/>
      <c r="D15" s="40"/>
      <c r="E15" s="14"/>
      <c r="F15" s="16"/>
      <c r="G15" s="17"/>
      <c r="H15" s="18"/>
      <c r="I15" s="18"/>
      <c r="J15" s="19"/>
      <c r="K15" s="20"/>
      <c r="L15" s="20"/>
      <c r="M15" s="21"/>
      <c r="N15" s="22"/>
    </row>
    <row r="16" spans="1:14" s="32" customFormat="1" ht="69.900000000000006" customHeight="1" x14ac:dyDescent="0.2">
      <c r="A16" s="46"/>
      <c r="B16" s="14"/>
      <c r="C16" s="1"/>
      <c r="D16" s="40"/>
      <c r="E16" s="14"/>
      <c r="F16" s="16"/>
      <c r="G16" s="17"/>
      <c r="H16" s="18"/>
      <c r="I16" s="18"/>
      <c r="J16" s="19"/>
      <c r="K16" s="20"/>
      <c r="L16" s="20"/>
      <c r="M16" s="21"/>
      <c r="N16" s="22"/>
    </row>
    <row r="17" spans="1:14" s="32" customFormat="1" ht="69.900000000000006" customHeight="1" x14ac:dyDescent="0.2">
      <c r="A17" s="46"/>
      <c r="B17" s="14"/>
      <c r="C17" s="1"/>
      <c r="D17" s="40"/>
      <c r="E17" s="14"/>
      <c r="F17" s="16"/>
      <c r="G17" s="17"/>
      <c r="H17" s="18"/>
      <c r="I17" s="18"/>
      <c r="J17" s="19"/>
      <c r="K17" s="20"/>
      <c r="L17" s="20"/>
      <c r="M17" s="21"/>
      <c r="N17" s="22"/>
    </row>
    <row r="18" spans="1:14" s="32" customFormat="1" ht="69.900000000000006" customHeight="1" x14ac:dyDescent="0.2">
      <c r="A18" s="46"/>
      <c r="B18" s="14"/>
      <c r="C18" s="1"/>
      <c r="D18" s="40"/>
      <c r="E18" s="14"/>
      <c r="F18" s="16"/>
      <c r="G18" s="17"/>
      <c r="H18" s="18"/>
      <c r="I18" s="18"/>
      <c r="J18" s="19"/>
      <c r="K18" s="20"/>
      <c r="L18" s="20"/>
      <c r="M18" s="21"/>
      <c r="N18" s="22"/>
    </row>
    <row r="19" spans="1:14" s="32" customFormat="1" ht="69.900000000000006" customHeight="1" x14ac:dyDescent="0.2">
      <c r="A19" s="46"/>
      <c r="B19" s="14"/>
      <c r="C19" s="1"/>
      <c r="D19" s="40"/>
      <c r="E19" s="14"/>
      <c r="F19" s="16"/>
      <c r="G19" s="17"/>
      <c r="H19" s="18"/>
      <c r="I19" s="18"/>
      <c r="J19" s="19"/>
      <c r="K19" s="20"/>
      <c r="L19" s="20"/>
      <c r="M19" s="21"/>
      <c r="N19" s="22"/>
    </row>
    <row r="20" spans="1:14" s="32" customFormat="1" ht="69.900000000000006" customHeight="1" x14ac:dyDescent="0.2">
      <c r="A20" s="46"/>
      <c r="B20" s="14"/>
      <c r="C20" s="1"/>
      <c r="D20" s="40"/>
      <c r="E20" s="14"/>
      <c r="F20" s="16"/>
      <c r="G20" s="17"/>
      <c r="H20" s="18"/>
      <c r="I20" s="18"/>
      <c r="J20" s="19"/>
      <c r="K20" s="20"/>
      <c r="L20" s="20"/>
      <c r="M20" s="21"/>
      <c r="N20" s="22"/>
    </row>
    <row r="21" spans="1:14" s="32" customFormat="1" ht="69.900000000000006" customHeight="1" x14ac:dyDescent="0.2">
      <c r="A21" s="46"/>
      <c r="B21" s="14"/>
      <c r="C21" s="1"/>
      <c r="D21" s="40"/>
      <c r="E21" s="14"/>
      <c r="F21" s="16"/>
      <c r="G21" s="17"/>
      <c r="H21" s="18"/>
      <c r="I21" s="18"/>
      <c r="J21" s="19"/>
      <c r="K21" s="20"/>
      <c r="L21" s="20"/>
      <c r="M21" s="21"/>
      <c r="N21" s="22"/>
    </row>
    <row r="22" spans="1:14" s="32" customFormat="1" ht="69.900000000000006" customHeight="1" x14ac:dyDescent="0.2">
      <c r="A22" s="46"/>
      <c r="B22" s="14"/>
      <c r="C22" s="1"/>
      <c r="D22" s="40"/>
      <c r="E22" s="14"/>
      <c r="F22" s="16"/>
      <c r="G22" s="17"/>
      <c r="H22" s="18"/>
      <c r="I22" s="18"/>
      <c r="J22" s="19"/>
      <c r="K22" s="20"/>
      <c r="L22" s="20"/>
      <c r="M22" s="21"/>
      <c r="N22" s="22"/>
    </row>
    <row r="23" spans="1:14" s="32" customFormat="1" ht="69.900000000000006" customHeight="1" x14ac:dyDescent="0.2">
      <c r="A23" s="46"/>
      <c r="B23" s="14"/>
      <c r="C23" s="1"/>
      <c r="D23" s="40"/>
      <c r="E23" s="14"/>
      <c r="F23" s="16"/>
      <c r="G23" s="17"/>
      <c r="H23" s="18"/>
      <c r="I23" s="18"/>
      <c r="J23" s="19"/>
      <c r="K23" s="20"/>
      <c r="L23" s="20"/>
      <c r="M23" s="21"/>
      <c r="N23" s="22"/>
    </row>
    <row r="24" spans="1:14" s="32" customFormat="1" ht="69.900000000000006" customHeight="1" x14ac:dyDescent="0.2">
      <c r="A24" s="46"/>
      <c r="B24" s="14"/>
      <c r="C24" s="1"/>
      <c r="D24" s="40"/>
      <c r="E24" s="14"/>
      <c r="F24" s="16"/>
      <c r="G24" s="17"/>
      <c r="H24" s="18"/>
      <c r="I24" s="18"/>
      <c r="J24" s="19"/>
      <c r="K24" s="20"/>
      <c r="L24" s="20"/>
      <c r="M24" s="21"/>
      <c r="N24" s="22"/>
    </row>
    <row r="25" spans="1:14" s="32" customFormat="1" ht="69.900000000000006" customHeight="1" x14ac:dyDescent="0.2">
      <c r="A25" s="46"/>
      <c r="B25" s="14"/>
      <c r="C25" s="1"/>
      <c r="D25" s="40"/>
      <c r="E25" s="14"/>
      <c r="F25" s="16"/>
      <c r="G25" s="17"/>
      <c r="H25" s="18"/>
      <c r="I25" s="18"/>
      <c r="J25" s="19"/>
      <c r="K25" s="20"/>
      <c r="L25" s="20"/>
      <c r="M25" s="21"/>
      <c r="N25" s="22"/>
    </row>
    <row r="26" spans="1:14" s="32" customFormat="1" ht="69.900000000000006" customHeight="1" x14ac:dyDescent="0.2">
      <c r="A26" s="46"/>
      <c r="B26" s="14"/>
      <c r="C26" s="1"/>
      <c r="D26" s="40"/>
      <c r="E26" s="14"/>
      <c r="F26" s="16"/>
      <c r="G26" s="17"/>
      <c r="H26" s="18"/>
      <c r="I26" s="18"/>
      <c r="J26" s="19"/>
      <c r="K26" s="20"/>
      <c r="L26" s="20"/>
      <c r="M26" s="21"/>
      <c r="N26" s="22"/>
    </row>
    <row r="27" spans="1:14" s="32" customFormat="1" ht="69.900000000000006" customHeight="1" x14ac:dyDescent="0.2">
      <c r="A27" s="46"/>
      <c r="B27" s="14"/>
      <c r="C27" s="1"/>
      <c r="D27" s="40"/>
      <c r="E27" s="14"/>
      <c r="F27" s="16"/>
      <c r="G27" s="17"/>
      <c r="H27" s="18"/>
      <c r="I27" s="18"/>
      <c r="J27" s="19"/>
      <c r="K27" s="20"/>
      <c r="L27" s="20"/>
      <c r="M27" s="21"/>
      <c r="N27" s="22"/>
    </row>
    <row r="28" spans="1:14" s="32" customFormat="1" ht="69.900000000000006" customHeight="1" x14ac:dyDescent="0.2">
      <c r="A28" s="46"/>
      <c r="B28" s="14"/>
      <c r="C28" s="1"/>
      <c r="D28" s="40"/>
      <c r="E28" s="14"/>
      <c r="F28" s="16"/>
      <c r="G28" s="17"/>
      <c r="H28" s="18"/>
      <c r="I28" s="18"/>
      <c r="J28" s="19"/>
      <c r="K28" s="20"/>
      <c r="L28" s="20"/>
      <c r="M28" s="21"/>
      <c r="N28" s="22"/>
    </row>
    <row r="29" spans="1:14" s="32" customFormat="1" ht="69.900000000000006" customHeight="1" x14ac:dyDescent="0.2">
      <c r="A29" s="46"/>
      <c r="B29" s="14"/>
      <c r="C29" s="1"/>
      <c r="D29" s="40"/>
      <c r="E29" s="14"/>
      <c r="F29" s="16"/>
      <c r="G29" s="17"/>
      <c r="H29" s="18"/>
      <c r="I29" s="18"/>
      <c r="J29" s="19"/>
      <c r="K29" s="20"/>
      <c r="L29" s="20"/>
      <c r="M29" s="21"/>
      <c r="N29" s="22"/>
    </row>
    <row r="30" spans="1:14" s="32" customFormat="1" ht="69.900000000000006" customHeight="1" x14ac:dyDescent="0.2">
      <c r="A30" s="46"/>
      <c r="B30" s="14"/>
      <c r="C30" s="1"/>
      <c r="D30" s="40"/>
      <c r="E30" s="14"/>
      <c r="F30" s="16"/>
      <c r="G30" s="17"/>
      <c r="H30" s="18"/>
      <c r="I30" s="18"/>
      <c r="J30" s="19"/>
      <c r="K30" s="20"/>
      <c r="L30" s="20"/>
      <c r="M30" s="21"/>
      <c r="N30" s="22"/>
    </row>
    <row r="31" spans="1:14" s="32" customFormat="1" ht="69.900000000000006" customHeight="1" x14ac:dyDescent="0.2">
      <c r="A31" s="46"/>
      <c r="B31" s="14"/>
      <c r="C31" s="1"/>
      <c r="D31" s="40"/>
      <c r="E31" s="14"/>
      <c r="F31" s="16"/>
      <c r="G31" s="17"/>
      <c r="H31" s="18"/>
      <c r="I31" s="18"/>
      <c r="J31" s="19"/>
      <c r="K31" s="20"/>
      <c r="L31" s="20"/>
      <c r="M31" s="21"/>
      <c r="N31" s="22"/>
    </row>
    <row r="32" spans="1:14" s="32" customFormat="1" ht="69.900000000000006" customHeight="1" x14ac:dyDescent="0.2">
      <c r="A32" s="46"/>
      <c r="B32" s="14"/>
      <c r="C32" s="1"/>
      <c r="D32" s="40"/>
      <c r="E32" s="14"/>
      <c r="F32" s="16"/>
      <c r="G32" s="17"/>
      <c r="H32" s="18"/>
      <c r="I32" s="18"/>
      <c r="J32" s="19"/>
      <c r="K32" s="20"/>
      <c r="L32" s="20"/>
      <c r="M32" s="21"/>
      <c r="N32" s="22"/>
    </row>
    <row r="33" spans="1:14" s="32" customFormat="1" ht="69.900000000000006" customHeight="1" x14ac:dyDescent="0.2">
      <c r="A33" s="46"/>
      <c r="B33" s="14"/>
      <c r="C33" s="1"/>
      <c r="D33" s="40"/>
      <c r="E33" s="14"/>
      <c r="F33" s="16"/>
      <c r="G33" s="17"/>
      <c r="H33" s="18"/>
      <c r="I33" s="18"/>
      <c r="J33" s="19"/>
      <c r="K33" s="20"/>
      <c r="L33" s="20"/>
      <c r="M33" s="21"/>
      <c r="N33" s="22"/>
    </row>
    <row r="34" spans="1:14" s="32" customFormat="1" ht="69.900000000000006" customHeight="1" x14ac:dyDescent="0.2">
      <c r="A34" s="46"/>
      <c r="B34" s="14"/>
      <c r="C34" s="1"/>
      <c r="D34" s="40"/>
      <c r="E34" s="14"/>
      <c r="F34" s="16"/>
      <c r="G34" s="17"/>
      <c r="H34" s="18"/>
      <c r="I34" s="18"/>
      <c r="J34" s="19"/>
      <c r="K34" s="20"/>
      <c r="L34" s="20"/>
      <c r="M34" s="21"/>
      <c r="N34" s="22"/>
    </row>
    <row r="35" spans="1:14" s="32" customFormat="1" ht="69.900000000000006" customHeight="1" x14ac:dyDescent="0.2">
      <c r="A35" s="46"/>
      <c r="B35" s="14"/>
      <c r="C35" s="1"/>
      <c r="D35" s="40"/>
      <c r="E35" s="14"/>
      <c r="F35" s="16"/>
      <c r="G35" s="17"/>
      <c r="H35" s="18"/>
      <c r="I35" s="18"/>
      <c r="J35" s="19"/>
      <c r="K35" s="20"/>
      <c r="L35" s="20"/>
      <c r="M35" s="21"/>
      <c r="N35" s="22"/>
    </row>
    <row r="36" spans="1:14" s="32" customFormat="1" ht="69.900000000000006" customHeight="1" x14ac:dyDescent="0.2">
      <c r="A36" s="46"/>
      <c r="B36" s="14"/>
      <c r="C36" s="1"/>
      <c r="D36" s="40"/>
      <c r="E36" s="14"/>
      <c r="F36" s="16"/>
      <c r="G36" s="17"/>
      <c r="H36" s="18"/>
      <c r="I36" s="18"/>
      <c r="J36" s="19"/>
      <c r="K36" s="20"/>
      <c r="L36" s="20"/>
      <c r="M36" s="21"/>
      <c r="N36" s="22"/>
    </row>
    <row r="37" spans="1:14" s="32" customFormat="1" ht="69.900000000000006" customHeight="1" x14ac:dyDescent="0.2">
      <c r="A37" s="46"/>
      <c r="B37" s="14"/>
      <c r="C37" s="1"/>
      <c r="D37" s="40"/>
      <c r="E37" s="14"/>
      <c r="F37" s="16"/>
      <c r="G37" s="17"/>
      <c r="H37" s="18"/>
      <c r="I37" s="18"/>
      <c r="J37" s="19"/>
      <c r="K37" s="20"/>
      <c r="L37" s="20"/>
      <c r="M37" s="21"/>
      <c r="N37" s="22"/>
    </row>
    <row r="38" spans="1:14" s="32" customFormat="1" ht="69.900000000000006" customHeight="1" x14ac:dyDescent="0.2">
      <c r="A38" s="46"/>
      <c r="B38" s="14"/>
      <c r="C38" s="1"/>
      <c r="D38" s="40"/>
      <c r="E38" s="14"/>
      <c r="F38" s="16"/>
      <c r="G38" s="17"/>
      <c r="H38" s="18"/>
      <c r="I38" s="18"/>
      <c r="J38" s="19"/>
      <c r="K38" s="20"/>
      <c r="L38" s="20"/>
      <c r="M38" s="21"/>
      <c r="N38" s="22"/>
    </row>
    <row r="39" spans="1:14" s="32" customFormat="1" ht="69.900000000000006" customHeight="1" x14ac:dyDescent="0.2">
      <c r="A39" s="46"/>
      <c r="B39" s="14"/>
      <c r="C39" s="1"/>
      <c r="D39" s="40"/>
      <c r="E39" s="14"/>
      <c r="F39" s="16"/>
      <c r="G39" s="17"/>
      <c r="H39" s="18"/>
      <c r="I39" s="18"/>
      <c r="J39" s="19"/>
      <c r="K39" s="20"/>
      <c r="L39" s="20"/>
      <c r="M39" s="21"/>
      <c r="N39" s="22"/>
    </row>
    <row r="40" spans="1:14" s="32" customFormat="1" ht="69.900000000000006" customHeight="1" x14ac:dyDescent="0.2">
      <c r="A40" s="46"/>
      <c r="B40" s="14"/>
      <c r="C40" s="1"/>
      <c r="D40" s="40"/>
      <c r="E40" s="14"/>
      <c r="F40" s="16"/>
      <c r="G40" s="17"/>
      <c r="H40" s="18"/>
      <c r="I40" s="18"/>
      <c r="J40" s="19"/>
      <c r="K40" s="20"/>
      <c r="L40" s="20"/>
      <c r="M40" s="21"/>
      <c r="N40" s="22"/>
    </row>
    <row r="41" spans="1:14" s="32" customFormat="1" ht="69.900000000000006" customHeight="1" x14ac:dyDescent="0.2">
      <c r="A41" s="46"/>
      <c r="B41" s="14"/>
      <c r="C41" s="1"/>
      <c r="D41" s="40"/>
      <c r="E41" s="14"/>
      <c r="F41" s="16"/>
      <c r="G41" s="17"/>
      <c r="H41" s="18"/>
      <c r="I41" s="18"/>
      <c r="J41" s="19"/>
      <c r="K41" s="20"/>
      <c r="L41" s="20"/>
      <c r="M41" s="21"/>
      <c r="N41" s="22"/>
    </row>
    <row r="42" spans="1:14" s="32" customFormat="1" ht="69.900000000000006" customHeight="1" x14ac:dyDescent="0.2">
      <c r="A42" s="46"/>
      <c r="B42" s="14"/>
      <c r="C42" s="1"/>
      <c r="D42" s="40"/>
      <c r="E42" s="14"/>
      <c r="F42" s="16"/>
      <c r="G42" s="17"/>
      <c r="H42" s="18"/>
      <c r="I42" s="18"/>
      <c r="J42" s="19"/>
      <c r="K42" s="20"/>
      <c r="L42" s="20"/>
      <c r="M42" s="21"/>
      <c r="N42" s="22"/>
    </row>
    <row r="43" spans="1:14" s="32" customFormat="1" ht="69.900000000000006" customHeight="1" x14ac:dyDescent="0.2">
      <c r="A43" s="46"/>
      <c r="B43" s="14"/>
      <c r="C43" s="1"/>
      <c r="D43" s="40"/>
      <c r="E43" s="14"/>
      <c r="F43" s="16"/>
      <c r="G43" s="17"/>
      <c r="H43" s="18"/>
      <c r="I43" s="18"/>
      <c r="J43" s="19"/>
      <c r="K43" s="20"/>
      <c r="L43" s="20"/>
      <c r="M43" s="21"/>
      <c r="N43" s="22"/>
    </row>
    <row r="44" spans="1:14" s="32" customFormat="1" ht="69.900000000000006" customHeight="1" x14ac:dyDescent="0.2">
      <c r="A44" s="46"/>
      <c r="B44" s="14"/>
      <c r="C44" s="1"/>
      <c r="D44" s="40"/>
      <c r="E44" s="14"/>
      <c r="F44" s="16"/>
      <c r="G44" s="17"/>
      <c r="H44" s="18"/>
      <c r="I44" s="18"/>
      <c r="J44" s="19"/>
      <c r="K44" s="20"/>
      <c r="L44" s="20"/>
      <c r="M44" s="21"/>
      <c r="N44" s="22"/>
    </row>
    <row r="45" spans="1:14" s="32" customFormat="1" ht="69.900000000000006" customHeight="1" x14ac:dyDescent="0.2">
      <c r="A45" s="46"/>
      <c r="B45" s="14"/>
      <c r="C45" s="1"/>
      <c r="D45" s="40"/>
      <c r="E45" s="14"/>
      <c r="F45" s="16"/>
      <c r="G45" s="17"/>
      <c r="H45" s="18"/>
      <c r="I45" s="18"/>
      <c r="J45" s="19"/>
      <c r="K45" s="20"/>
      <c r="L45" s="20"/>
      <c r="M45" s="21"/>
      <c r="N45" s="22"/>
    </row>
    <row r="46" spans="1:14" s="32" customFormat="1" ht="69.900000000000006" customHeight="1" x14ac:dyDescent="0.2">
      <c r="A46" s="46"/>
      <c r="B46" s="14"/>
      <c r="C46" s="1"/>
      <c r="D46" s="40"/>
      <c r="E46" s="14"/>
      <c r="F46" s="16"/>
      <c r="G46" s="17"/>
      <c r="H46" s="18"/>
      <c r="I46" s="18"/>
      <c r="J46" s="19"/>
      <c r="K46" s="20"/>
      <c r="L46" s="20"/>
      <c r="M46" s="21"/>
      <c r="N46" s="22"/>
    </row>
    <row r="47" spans="1:14" s="32" customFormat="1" ht="69.900000000000006" customHeight="1" x14ac:dyDescent="0.2">
      <c r="A47" s="46"/>
      <c r="B47" s="14"/>
      <c r="C47" s="1"/>
      <c r="D47" s="40"/>
      <c r="E47" s="14"/>
      <c r="F47" s="16"/>
      <c r="G47" s="17"/>
      <c r="H47" s="18"/>
      <c r="I47" s="18"/>
      <c r="J47" s="19"/>
      <c r="K47" s="20"/>
      <c r="L47" s="20"/>
      <c r="M47" s="21"/>
      <c r="N47" s="22"/>
    </row>
    <row r="48" spans="1:14" s="32" customFormat="1" ht="69.900000000000006" customHeight="1" x14ac:dyDescent="0.2">
      <c r="A48" s="46"/>
      <c r="B48" s="14"/>
      <c r="C48" s="1"/>
      <c r="D48" s="40"/>
      <c r="E48" s="14"/>
      <c r="F48" s="16"/>
      <c r="G48" s="17"/>
      <c r="H48" s="18"/>
      <c r="I48" s="18"/>
      <c r="J48" s="19"/>
      <c r="K48" s="20"/>
      <c r="L48" s="20"/>
      <c r="M48" s="21"/>
      <c r="N48" s="22"/>
    </row>
    <row r="49" spans="1:14" s="32" customFormat="1" ht="69.900000000000006" customHeight="1" x14ac:dyDescent="0.2">
      <c r="A49" s="46"/>
      <c r="B49" s="14"/>
      <c r="C49" s="1"/>
      <c r="D49" s="40"/>
      <c r="E49" s="14"/>
      <c r="F49" s="16"/>
      <c r="G49" s="17"/>
      <c r="H49" s="18"/>
      <c r="I49" s="18"/>
      <c r="J49" s="19"/>
      <c r="K49" s="20"/>
      <c r="L49" s="20"/>
      <c r="M49" s="21"/>
      <c r="N49" s="22"/>
    </row>
    <row r="50" spans="1:14" s="32" customFormat="1" ht="69.900000000000006" customHeight="1" x14ac:dyDescent="0.2">
      <c r="A50" s="46"/>
      <c r="B50" s="14"/>
      <c r="C50" s="1"/>
      <c r="D50" s="40"/>
      <c r="E50" s="14"/>
      <c r="F50" s="16"/>
      <c r="G50" s="17"/>
      <c r="H50" s="18"/>
      <c r="I50" s="18"/>
      <c r="J50" s="19"/>
      <c r="K50" s="20"/>
      <c r="L50" s="20"/>
      <c r="M50" s="21"/>
      <c r="N50" s="22"/>
    </row>
    <row r="51" spans="1:14" s="32" customFormat="1" ht="69.900000000000006" customHeight="1" x14ac:dyDescent="0.2">
      <c r="A51" s="46"/>
      <c r="B51" s="14"/>
      <c r="C51" s="1"/>
      <c r="D51" s="40"/>
      <c r="E51" s="14"/>
      <c r="F51" s="16"/>
      <c r="G51" s="17"/>
      <c r="H51" s="18"/>
      <c r="I51" s="18"/>
      <c r="J51" s="19"/>
      <c r="K51" s="20"/>
      <c r="L51" s="20"/>
      <c r="M51" s="21"/>
      <c r="N51" s="22"/>
    </row>
    <row r="52" spans="1:14" s="32" customFormat="1" ht="69.900000000000006" customHeight="1" x14ac:dyDescent="0.2">
      <c r="A52" s="46"/>
      <c r="B52" s="14"/>
      <c r="C52" s="1"/>
      <c r="D52" s="40"/>
      <c r="E52" s="14"/>
      <c r="F52" s="16"/>
      <c r="G52" s="17"/>
      <c r="H52" s="18"/>
      <c r="I52" s="18"/>
      <c r="J52" s="19"/>
      <c r="K52" s="20"/>
      <c r="L52" s="20"/>
      <c r="M52" s="21"/>
      <c r="N52" s="22"/>
    </row>
    <row r="53" spans="1:14" s="32" customFormat="1" ht="69.900000000000006" customHeight="1" x14ac:dyDescent="0.2">
      <c r="A53" s="46"/>
      <c r="B53" s="14"/>
      <c r="C53" s="1"/>
      <c r="D53" s="40"/>
      <c r="E53" s="14"/>
      <c r="F53" s="16"/>
      <c r="G53" s="17"/>
      <c r="H53" s="18"/>
      <c r="I53" s="18"/>
      <c r="J53" s="19"/>
      <c r="K53" s="20"/>
      <c r="L53" s="20"/>
      <c r="M53" s="21"/>
      <c r="N53" s="22"/>
    </row>
    <row r="54" spans="1:14" s="32" customFormat="1" ht="69.900000000000006" customHeight="1" x14ac:dyDescent="0.2">
      <c r="A54" s="46"/>
      <c r="B54" s="14"/>
      <c r="C54" s="1"/>
      <c r="D54" s="40"/>
      <c r="E54" s="14"/>
      <c r="F54" s="16"/>
      <c r="G54" s="17"/>
      <c r="H54" s="18"/>
      <c r="I54" s="18"/>
      <c r="J54" s="19"/>
      <c r="K54" s="20"/>
      <c r="L54" s="20"/>
      <c r="M54" s="21"/>
      <c r="N54" s="22"/>
    </row>
    <row r="55" spans="1:14" s="32" customFormat="1" ht="69.900000000000006" customHeight="1" x14ac:dyDescent="0.2">
      <c r="A55" s="46"/>
      <c r="B55" s="14"/>
      <c r="C55" s="1"/>
      <c r="D55" s="40"/>
      <c r="E55" s="14"/>
      <c r="F55" s="16"/>
      <c r="G55" s="17"/>
      <c r="H55" s="18"/>
      <c r="I55" s="18"/>
      <c r="J55" s="19"/>
      <c r="K55" s="20"/>
      <c r="L55" s="20"/>
      <c r="M55" s="21"/>
      <c r="N55" s="22"/>
    </row>
    <row r="56" spans="1:14" s="32" customFormat="1" ht="69.900000000000006" customHeight="1" x14ac:dyDescent="0.2">
      <c r="A56" s="46"/>
      <c r="B56" s="14"/>
      <c r="C56" s="1"/>
      <c r="D56" s="40"/>
      <c r="E56" s="14"/>
      <c r="F56" s="16"/>
      <c r="G56" s="17"/>
      <c r="H56" s="18"/>
      <c r="I56" s="18"/>
      <c r="J56" s="19"/>
      <c r="K56" s="20"/>
      <c r="L56" s="20"/>
      <c r="M56" s="21"/>
      <c r="N56" s="22"/>
    </row>
    <row r="57" spans="1:14" s="32" customFormat="1" ht="69.900000000000006" customHeight="1" x14ac:dyDescent="0.2">
      <c r="A57" s="46"/>
      <c r="B57" s="14"/>
      <c r="C57" s="1"/>
      <c r="D57" s="40"/>
      <c r="E57" s="14"/>
      <c r="F57" s="16"/>
      <c r="G57" s="17"/>
      <c r="H57" s="18"/>
      <c r="I57" s="18"/>
      <c r="J57" s="19"/>
      <c r="K57" s="20"/>
      <c r="L57" s="20"/>
      <c r="M57" s="21"/>
      <c r="N57" s="22"/>
    </row>
    <row r="58" spans="1:14" s="32" customFormat="1" ht="69.900000000000006" customHeight="1" x14ac:dyDescent="0.2">
      <c r="A58" s="46"/>
      <c r="B58" s="14"/>
      <c r="C58" s="1"/>
      <c r="D58" s="40"/>
      <c r="E58" s="14"/>
      <c r="F58" s="16"/>
      <c r="G58" s="17"/>
      <c r="H58" s="18"/>
      <c r="I58" s="18"/>
      <c r="J58" s="19"/>
      <c r="K58" s="20"/>
      <c r="L58" s="20"/>
      <c r="M58" s="21"/>
      <c r="N58" s="22"/>
    </row>
    <row r="59" spans="1:14" s="32" customFormat="1" ht="69.900000000000006" customHeight="1" x14ac:dyDescent="0.2">
      <c r="A59" s="46"/>
      <c r="B59" s="14"/>
      <c r="C59" s="1"/>
      <c r="D59" s="40"/>
      <c r="E59" s="14"/>
      <c r="F59" s="16"/>
      <c r="G59" s="17"/>
      <c r="H59" s="18"/>
      <c r="I59" s="18"/>
      <c r="J59" s="19"/>
      <c r="K59" s="20"/>
      <c r="L59" s="20"/>
      <c r="M59" s="21"/>
      <c r="N59" s="22"/>
    </row>
    <row r="60" spans="1:14" s="32" customFormat="1" ht="69.900000000000006" customHeight="1" x14ac:dyDescent="0.2">
      <c r="A60" s="46"/>
      <c r="B60" s="14"/>
      <c r="C60" s="1"/>
      <c r="D60" s="40"/>
      <c r="E60" s="14"/>
      <c r="F60" s="16"/>
      <c r="G60" s="17"/>
      <c r="H60" s="18"/>
      <c r="I60" s="18"/>
      <c r="J60" s="19"/>
      <c r="K60" s="20"/>
      <c r="L60" s="20"/>
      <c r="M60" s="21"/>
      <c r="N60" s="22"/>
    </row>
    <row r="61" spans="1:14" s="32" customFormat="1" ht="69.900000000000006" customHeight="1" x14ac:dyDescent="0.2">
      <c r="A61" s="46"/>
      <c r="B61" s="14"/>
      <c r="C61" s="1"/>
      <c r="D61" s="40"/>
      <c r="E61" s="14"/>
      <c r="F61" s="16"/>
      <c r="G61" s="17"/>
      <c r="H61" s="18"/>
      <c r="I61" s="18"/>
      <c r="J61" s="19"/>
      <c r="K61" s="20"/>
      <c r="L61" s="20"/>
      <c r="M61" s="21"/>
      <c r="N61" s="22"/>
    </row>
    <row r="62" spans="1:14" s="32" customFormat="1" ht="69.900000000000006" customHeight="1" x14ac:dyDescent="0.2">
      <c r="A62" s="46"/>
      <c r="B62" s="14"/>
      <c r="C62" s="1"/>
      <c r="D62" s="40"/>
      <c r="E62" s="14"/>
      <c r="F62" s="16"/>
      <c r="G62" s="17"/>
      <c r="H62" s="18"/>
      <c r="I62" s="18"/>
      <c r="J62" s="19"/>
      <c r="K62" s="20"/>
      <c r="L62" s="20"/>
      <c r="M62" s="21"/>
      <c r="N62" s="22"/>
    </row>
    <row r="63" spans="1:14" s="32" customFormat="1" ht="69.900000000000006" customHeight="1" x14ac:dyDescent="0.2">
      <c r="A63" s="46"/>
      <c r="B63" s="14"/>
      <c r="C63" s="1"/>
      <c r="D63" s="40"/>
      <c r="E63" s="14"/>
      <c r="F63" s="16"/>
      <c r="G63" s="17"/>
      <c r="H63" s="18"/>
      <c r="I63" s="18"/>
      <c r="J63" s="19"/>
      <c r="K63" s="20"/>
      <c r="L63" s="20"/>
      <c r="M63" s="21"/>
      <c r="N63" s="22"/>
    </row>
    <row r="64" spans="1:14" s="32" customFormat="1" ht="69.900000000000006" customHeight="1" x14ac:dyDescent="0.2">
      <c r="A64" s="46"/>
      <c r="B64" s="14"/>
      <c r="C64" s="1"/>
      <c r="D64" s="40"/>
      <c r="E64" s="14"/>
      <c r="F64" s="16"/>
      <c r="G64" s="17"/>
      <c r="H64" s="18"/>
      <c r="I64" s="18"/>
      <c r="J64" s="19"/>
      <c r="K64" s="20"/>
      <c r="L64" s="20"/>
      <c r="M64" s="21"/>
      <c r="N64" s="22"/>
    </row>
    <row r="65" spans="1:14" s="32" customFormat="1" ht="69.900000000000006" customHeight="1" x14ac:dyDescent="0.2">
      <c r="A65" s="46"/>
      <c r="B65" s="14"/>
      <c r="C65" s="1"/>
      <c r="D65" s="40"/>
      <c r="E65" s="14"/>
      <c r="F65" s="16"/>
      <c r="G65" s="17"/>
      <c r="H65" s="18"/>
      <c r="I65" s="18"/>
      <c r="J65" s="19"/>
      <c r="K65" s="20"/>
      <c r="L65" s="20"/>
      <c r="M65" s="21"/>
      <c r="N65" s="22"/>
    </row>
    <row r="66" spans="1:14" s="32" customFormat="1" ht="69.900000000000006" customHeight="1" x14ac:dyDescent="0.2">
      <c r="A66" s="46"/>
      <c r="B66" s="14"/>
      <c r="C66" s="1"/>
      <c r="D66" s="40"/>
      <c r="E66" s="14"/>
      <c r="F66" s="16"/>
      <c r="G66" s="17"/>
      <c r="H66" s="18"/>
      <c r="I66" s="18"/>
      <c r="J66" s="19"/>
      <c r="K66" s="20"/>
      <c r="L66" s="20"/>
      <c r="M66" s="21"/>
      <c r="N66" s="22"/>
    </row>
    <row r="67" spans="1:14" s="32" customFormat="1" ht="69.900000000000006" customHeight="1" x14ac:dyDescent="0.2">
      <c r="A67" s="46"/>
      <c r="B67" s="14"/>
      <c r="C67" s="1"/>
      <c r="D67" s="40"/>
      <c r="E67" s="14"/>
      <c r="F67" s="16"/>
      <c r="G67" s="17"/>
      <c r="H67" s="18"/>
      <c r="I67" s="18"/>
      <c r="J67" s="19"/>
      <c r="K67" s="20"/>
      <c r="L67" s="20"/>
      <c r="M67" s="21"/>
      <c r="N67" s="22"/>
    </row>
    <row r="68" spans="1:14" s="32" customFormat="1" ht="69.900000000000006" customHeight="1" x14ac:dyDescent="0.2">
      <c r="A68" s="46"/>
      <c r="B68" s="14"/>
      <c r="C68" s="1"/>
      <c r="D68" s="40"/>
      <c r="E68" s="14"/>
      <c r="F68" s="16"/>
      <c r="G68" s="17"/>
      <c r="H68" s="18"/>
      <c r="I68" s="18"/>
      <c r="J68" s="19"/>
      <c r="K68" s="20"/>
      <c r="L68" s="20"/>
      <c r="M68" s="21"/>
      <c r="N68" s="22"/>
    </row>
    <row r="69" spans="1:14" s="32" customFormat="1" ht="69.900000000000006" customHeight="1" x14ac:dyDescent="0.2">
      <c r="A69" s="46"/>
      <c r="B69" s="14"/>
      <c r="C69" s="1"/>
      <c r="D69" s="40"/>
      <c r="E69" s="14"/>
      <c r="F69" s="16"/>
      <c r="G69" s="17"/>
      <c r="H69" s="18"/>
      <c r="I69" s="18"/>
      <c r="J69" s="19"/>
      <c r="K69" s="20"/>
      <c r="L69" s="20"/>
      <c r="M69" s="21"/>
      <c r="N69" s="22"/>
    </row>
    <row r="70" spans="1:14" s="32" customFormat="1" ht="69.900000000000006" customHeight="1" x14ac:dyDescent="0.2">
      <c r="A70" s="46"/>
      <c r="B70" s="14"/>
      <c r="C70" s="1"/>
      <c r="D70" s="40"/>
      <c r="E70" s="14"/>
      <c r="F70" s="16"/>
      <c r="G70" s="17"/>
      <c r="H70" s="18"/>
      <c r="I70" s="18"/>
      <c r="J70" s="19"/>
      <c r="K70" s="20"/>
      <c r="L70" s="20"/>
      <c r="M70" s="21"/>
      <c r="N70" s="22"/>
    </row>
    <row r="71" spans="1:14" s="32" customFormat="1" ht="69.900000000000006" customHeight="1" x14ac:dyDescent="0.2">
      <c r="A71" s="46"/>
      <c r="B71" s="14"/>
      <c r="C71" s="1"/>
      <c r="D71" s="40"/>
      <c r="E71" s="14"/>
      <c r="F71" s="16"/>
      <c r="G71" s="17"/>
      <c r="H71" s="18"/>
      <c r="I71" s="18"/>
      <c r="J71" s="19"/>
      <c r="K71" s="20"/>
      <c r="L71" s="20"/>
      <c r="M71" s="21"/>
      <c r="N71" s="22"/>
    </row>
    <row r="72" spans="1:14" s="32" customFormat="1" ht="69.900000000000006" customHeight="1" x14ac:dyDescent="0.2">
      <c r="A72" s="46"/>
      <c r="B72" s="14"/>
      <c r="C72" s="1"/>
      <c r="D72" s="40"/>
      <c r="E72" s="14"/>
      <c r="F72" s="16"/>
      <c r="G72" s="17"/>
      <c r="H72" s="18"/>
      <c r="I72" s="18"/>
      <c r="J72" s="19"/>
      <c r="K72" s="20"/>
      <c r="L72" s="20"/>
      <c r="M72" s="21"/>
      <c r="N72" s="22"/>
    </row>
    <row r="73" spans="1:14" s="32" customFormat="1" ht="69.900000000000006" customHeight="1" x14ac:dyDescent="0.2">
      <c r="A73" s="46"/>
      <c r="B73" s="14"/>
      <c r="C73" s="1"/>
      <c r="D73" s="40"/>
      <c r="E73" s="14"/>
      <c r="F73" s="16"/>
      <c r="G73" s="17"/>
      <c r="H73" s="18"/>
      <c r="I73" s="18"/>
      <c r="J73" s="19"/>
      <c r="K73" s="20"/>
      <c r="L73" s="20"/>
      <c r="M73" s="21"/>
      <c r="N73" s="22"/>
    </row>
    <row r="74" spans="1:14" s="32" customFormat="1" ht="69.900000000000006" customHeight="1" x14ac:dyDescent="0.2">
      <c r="A74" s="46"/>
      <c r="B74" s="14"/>
      <c r="C74" s="1"/>
      <c r="D74" s="40"/>
      <c r="E74" s="14"/>
      <c r="F74" s="16"/>
      <c r="G74" s="17"/>
      <c r="H74" s="18"/>
      <c r="I74" s="18"/>
      <c r="J74" s="19"/>
      <c r="K74" s="20"/>
      <c r="L74" s="20"/>
      <c r="M74" s="21"/>
      <c r="N74" s="22"/>
    </row>
    <row r="75" spans="1:14" s="32" customFormat="1" ht="69.900000000000006" customHeight="1" x14ac:dyDescent="0.2">
      <c r="A75" s="46"/>
      <c r="B75" s="14"/>
      <c r="C75" s="1"/>
      <c r="D75" s="40"/>
      <c r="E75" s="14"/>
      <c r="F75" s="16"/>
      <c r="G75" s="17"/>
      <c r="H75" s="18"/>
      <c r="I75" s="18"/>
      <c r="J75" s="19"/>
      <c r="K75" s="20"/>
      <c r="L75" s="20"/>
      <c r="M75" s="21"/>
      <c r="N75" s="22"/>
    </row>
    <row r="76" spans="1:14" s="32" customFormat="1" ht="69.900000000000006" customHeight="1" x14ac:dyDescent="0.2">
      <c r="A76" s="46"/>
      <c r="B76" s="14"/>
      <c r="C76" s="1"/>
      <c r="D76" s="40"/>
      <c r="E76" s="14"/>
      <c r="F76" s="16"/>
      <c r="G76" s="17"/>
      <c r="H76" s="18"/>
      <c r="I76" s="18"/>
      <c r="J76" s="19"/>
      <c r="K76" s="20"/>
      <c r="L76" s="20"/>
      <c r="M76" s="21"/>
      <c r="N76" s="22"/>
    </row>
    <row r="77" spans="1:14" s="32" customFormat="1" ht="69.900000000000006" customHeight="1" x14ac:dyDescent="0.2">
      <c r="A77" s="46"/>
      <c r="B77" s="14"/>
      <c r="C77" s="1"/>
      <c r="D77" s="40"/>
      <c r="E77" s="14"/>
      <c r="F77" s="16"/>
      <c r="G77" s="17"/>
      <c r="H77" s="18"/>
      <c r="I77" s="18"/>
      <c r="J77" s="19"/>
      <c r="K77" s="20"/>
      <c r="L77" s="20"/>
      <c r="M77" s="21"/>
      <c r="N77" s="22"/>
    </row>
    <row r="78" spans="1:14" s="32" customFormat="1" ht="69.900000000000006" customHeight="1" x14ac:dyDescent="0.2">
      <c r="A78" s="46"/>
      <c r="B78" s="14"/>
      <c r="C78" s="1"/>
      <c r="D78" s="40"/>
      <c r="E78" s="14"/>
      <c r="F78" s="16"/>
      <c r="G78" s="17"/>
      <c r="H78" s="18"/>
      <c r="I78" s="18"/>
      <c r="J78" s="19"/>
      <c r="K78" s="20"/>
      <c r="L78" s="20"/>
      <c r="M78" s="21"/>
      <c r="N78" s="22"/>
    </row>
    <row r="79" spans="1:14" s="32" customFormat="1" ht="69.900000000000006" customHeight="1" x14ac:dyDescent="0.2">
      <c r="A79" s="46"/>
      <c r="B79" s="14"/>
      <c r="C79" s="1"/>
      <c r="D79" s="40"/>
      <c r="E79" s="14"/>
      <c r="F79" s="16"/>
      <c r="G79" s="17"/>
      <c r="H79" s="18"/>
      <c r="I79" s="18"/>
      <c r="J79" s="19"/>
      <c r="K79" s="20"/>
      <c r="L79" s="20"/>
      <c r="M79" s="21"/>
      <c r="N79" s="22"/>
    </row>
    <row r="80" spans="1:14" s="32" customFormat="1" ht="69.900000000000006" customHeight="1" x14ac:dyDescent="0.2">
      <c r="A80" s="46"/>
      <c r="B80" s="14"/>
      <c r="C80" s="1"/>
      <c r="D80" s="40"/>
      <c r="E80" s="14"/>
      <c r="F80" s="16"/>
      <c r="G80" s="17"/>
      <c r="H80" s="18"/>
      <c r="I80" s="18"/>
      <c r="J80" s="19"/>
      <c r="K80" s="20"/>
      <c r="L80" s="20"/>
      <c r="M80" s="21"/>
      <c r="N80" s="22"/>
    </row>
    <row r="81" spans="1:16" s="32" customFormat="1" ht="69.900000000000006" customHeight="1" x14ac:dyDescent="0.2">
      <c r="A81" s="46"/>
      <c r="B81" s="14"/>
      <c r="C81" s="1"/>
      <c r="D81" s="40"/>
      <c r="E81" s="14"/>
      <c r="F81" s="16"/>
      <c r="G81" s="17"/>
      <c r="H81" s="18"/>
      <c r="I81" s="18"/>
      <c r="J81" s="19"/>
      <c r="K81" s="20"/>
      <c r="L81" s="20"/>
      <c r="M81" s="21"/>
      <c r="N81" s="22"/>
    </row>
    <row r="82" spans="1:16" s="32" customFormat="1" ht="69.900000000000006" customHeight="1" x14ac:dyDescent="0.2">
      <c r="A82" s="46"/>
      <c r="B82" s="14"/>
      <c r="C82" s="1"/>
      <c r="D82" s="40"/>
      <c r="E82" s="14"/>
      <c r="F82" s="16"/>
      <c r="G82" s="17"/>
      <c r="H82" s="18"/>
      <c r="I82" s="18"/>
      <c r="J82" s="19"/>
      <c r="K82" s="20"/>
      <c r="L82" s="20"/>
      <c r="M82" s="21"/>
      <c r="N82" s="22"/>
    </row>
    <row r="83" spans="1:16" s="32" customFormat="1" ht="69.900000000000006" customHeight="1" x14ac:dyDescent="0.2">
      <c r="A83" s="46"/>
      <c r="B83" s="14"/>
      <c r="C83" s="1"/>
      <c r="D83" s="40"/>
      <c r="E83" s="14"/>
      <c r="F83" s="16"/>
      <c r="G83" s="17"/>
      <c r="H83" s="18"/>
      <c r="I83" s="18"/>
      <c r="J83" s="19"/>
      <c r="K83" s="20"/>
      <c r="L83" s="20"/>
      <c r="M83" s="21"/>
      <c r="N83" s="22"/>
    </row>
    <row r="84" spans="1:16" s="32" customFormat="1" ht="69.900000000000006" customHeight="1" x14ac:dyDescent="0.2">
      <c r="A84" s="46"/>
      <c r="B84" s="14"/>
      <c r="C84" s="1"/>
      <c r="D84" s="40"/>
      <c r="E84" s="14"/>
      <c r="F84" s="16"/>
      <c r="G84" s="17"/>
      <c r="H84" s="18"/>
      <c r="I84" s="18"/>
      <c r="J84" s="19"/>
      <c r="K84" s="20"/>
      <c r="L84" s="20"/>
      <c r="M84" s="21"/>
      <c r="N84" s="22"/>
    </row>
    <row r="85" spans="1:16" s="32" customFormat="1" ht="69.900000000000006" customHeight="1" x14ac:dyDescent="0.2">
      <c r="A85" s="46"/>
      <c r="B85" s="14"/>
      <c r="C85" s="1"/>
      <c r="D85" s="40"/>
      <c r="E85" s="14"/>
      <c r="F85" s="16"/>
      <c r="G85" s="17"/>
      <c r="H85" s="18"/>
      <c r="I85" s="18"/>
      <c r="J85" s="19"/>
      <c r="K85" s="20"/>
      <c r="L85" s="20"/>
      <c r="M85" s="21"/>
      <c r="N85" s="22"/>
    </row>
    <row r="86" spans="1:16" ht="69.900000000000006" customHeight="1" x14ac:dyDescent="0.2">
      <c r="A86" s="46"/>
      <c r="B86" s="14"/>
      <c r="C86" s="1"/>
      <c r="D86" s="40"/>
      <c r="E86" s="14"/>
      <c r="F86" s="16"/>
      <c r="G86" s="17"/>
      <c r="H86" s="18"/>
      <c r="I86" s="18"/>
      <c r="J86" s="19"/>
      <c r="K86" s="20"/>
      <c r="L86" s="20"/>
      <c r="M86" s="21"/>
      <c r="N86" s="22"/>
      <c r="O86" s="32"/>
      <c r="P86" s="32"/>
    </row>
    <row r="87" spans="1:16" ht="69.900000000000006" customHeight="1" x14ac:dyDescent="0.2">
      <c r="A87" s="46"/>
      <c r="B87" s="14"/>
      <c r="C87" s="1"/>
      <c r="D87" s="40"/>
      <c r="E87" s="14"/>
      <c r="F87" s="16"/>
      <c r="G87" s="17"/>
      <c r="H87" s="18"/>
      <c r="I87" s="18"/>
      <c r="J87" s="19"/>
      <c r="K87" s="20"/>
      <c r="L87" s="20"/>
      <c r="M87" s="21"/>
      <c r="N87" s="22"/>
      <c r="O87" s="32"/>
      <c r="P87" s="32"/>
    </row>
    <row r="88" spans="1:16" ht="69.900000000000006" customHeight="1" x14ac:dyDescent="0.2">
      <c r="A88" s="46"/>
      <c r="B88" s="14"/>
      <c r="C88" s="1"/>
      <c r="D88" s="40"/>
      <c r="E88" s="14"/>
      <c r="F88" s="16"/>
      <c r="G88" s="17"/>
      <c r="H88" s="18"/>
      <c r="I88" s="18"/>
      <c r="J88" s="19"/>
      <c r="K88" s="20"/>
      <c r="L88" s="20"/>
      <c r="M88" s="21"/>
      <c r="N88" s="22"/>
      <c r="O88" s="32"/>
      <c r="P88" s="32"/>
    </row>
    <row r="89" spans="1:16" ht="69.900000000000006" customHeight="1" x14ac:dyDescent="0.2">
      <c r="A89" s="46"/>
      <c r="B89" s="14"/>
      <c r="C89" s="1"/>
      <c r="D89" s="40"/>
      <c r="E89" s="14"/>
      <c r="F89" s="16"/>
      <c r="G89" s="17"/>
      <c r="H89" s="18"/>
      <c r="I89" s="18"/>
      <c r="J89" s="19"/>
      <c r="K89" s="20"/>
      <c r="L89" s="20"/>
      <c r="M89" s="21"/>
      <c r="N89" s="22"/>
      <c r="O89" s="32"/>
      <c r="P89" s="32"/>
    </row>
    <row r="90" spans="1:16" ht="69.900000000000006" customHeight="1" x14ac:dyDescent="0.2">
      <c r="A90" s="46"/>
      <c r="B90" s="14"/>
      <c r="C90" s="1"/>
      <c r="D90" s="40"/>
      <c r="E90" s="14"/>
      <c r="F90" s="16"/>
      <c r="G90" s="17"/>
      <c r="H90" s="18"/>
      <c r="I90" s="18"/>
      <c r="J90" s="19"/>
      <c r="K90" s="20"/>
      <c r="L90" s="20"/>
      <c r="M90" s="21"/>
      <c r="N90" s="22"/>
      <c r="O90" s="32"/>
      <c r="P90" s="32"/>
    </row>
    <row r="91" spans="1:16" ht="69.900000000000006" customHeight="1" x14ac:dyDescent="0.2">
      <c r="A91" s="46"/>
      <c r="B91" s="14"/>
      <c r="C91" s="1"/>
      <c r="D91" s="40"/>
      <c r="E91" s="14"/>
      <c r="F91" s="16"/>
      <c r="G91" s="17"/>
      <c r="H91" s="18"/>
      <c r="I91" s="18"/>
      <c r="J91" s="19"/>
      <c r="K91" s="20"/>
      <c r="L91" s="20"/>
      <c r="M91" s="21"/>
      <c r="N91" s="22"/>
      <c r="O91" s="32"/>
      <c r="P91" s="32"/>
    </row>
    <row r="92" spans="1:16" ht="69.900000000000006" customHeight="1" x14ac:dyDescent="0.2">
      <c r="A92" s="46"/>
      <c r="B92" s="14"/>
      <c r="C92" s="1"/>
      <c r="D92" s="40"/>
      <c r="E92" s="14"/>
      <c r="F92" s="16"/>
      <c r="G92" s="17"/>
      <c r="H92" s="18"/>
      <c r="I92" s="18"/>
      <c r="J92" s="19"/>
      <c r="K92" s="20"/>
      <c r="L92" s="20"/>
      <c r="M92" s="21"/>
      <c r="N92" s="22"/>
      <c r="O92" s="32"/>
      <c r="P92" s="32"/>
    </row>
    <row r="93" spans="1:16" ht="69.900000000000006" customHeight="1" x14ac:dyDescent="0.2">
      <c r="A93" s="46"/>
      <c r="B93" s="14"/>
      <c r="C93" s="1"/>
      <c r="D93" s="40"/>
      <c r="E93" s="14"/>
      <c r="F93" s="16"/>
      <c r="G93" s="17"/>
      <c r="H93" s="18"/>
      <c r="I93" s="18"/>
      <c r="J93" s="19"/>
      <c r="K93" s="20"/>
      <c r="L93" s="20"/>
      <c r="M93" s="21"/>
      <c r="N93" s="22"/>
      <c r="O93" s="32"/>
      <c r="P93" s="32"/>
    </row>
    <row r="94" spans="1:16" ht="69.900000000000006" customHeight="1" x14ac:dyDescent="0.2">
      <c r="A94" s="46"/>
      <c r="B94" s="14"/>
      <c r="C94" s="1"/>
      <c r="D94" s="40"/>
      <c r="E94" s="14"/>
      <c r="F94" s="16"/>
      <c r="G94" s="17"/>
      <c r="H94" s="18"/>
      <c r="I94" s="18"/>
      <c r="J94" s="19"/>
      <c r="K94" s="20"/>
      <c r="L94" s="20"/>
      <c r="M94" s="21"/>
      <c r="N94" s="22"/>
      <c r="O94" s="32"/>
      <c r="P94" s="32"/>
    </row>
    <row r="95" spans="1:16" ht="69.900000000000006" customHeight="1" x14ac:dyDescent="0.2">
      <c r="A95" s="46"/>
      <c r="B95" s="14" t="str">
        <f>IF(A95="","",VLOOKUP(A95,#REF!,5,FALSE))</f>
        <v/>
      </c>
      <c r="C95" s="1" t="str">
        <f>IF(A95="","",VLOOKUP(A95,#REF!,6,FALSE))</f>
        <v/>
      </c>
      <c r="D95" s="40" t="str">
        <f>IF(A95="","",VLOOKUP(A95,#REF!,9,FALSE))</f>
        <v/>
      </c>
      <c r="E95" s="14" t="str">
        <f>IF(A95="","",VLOOKUP(A95,#REF!,10,FALSE))</f>
        <v/>
      </c>
      <c r="F95" s="16" t="str">
        <f>IF(A95="","",VLOOKUP(A95,#REF!,11,FALSE))</f>
        <v/>
      </c>
      <c r="G95" s="17" t="str">
        <f>IF(A95="","",IF(VLOOKUP(A95,#REF!,14,FALSE)="②一般競争入札（総合評価方式）","一般競争入札"&amp;CHAR(10)&amp;"（総合評価方式）","一般競争入札"))</f>
        <v/>
      </c>
      <c r="H95" s="18" t="str">
        <f>IF(A95="","",IF(VLOOKUP(A95,#REF!,16,FALSE)="他官署で調達手続きを実施のため","他官署で調達手続きを実施のため",IF(VLOOKUP(A95,#REF!,23,FALSE)="②同種の他の契約の予定価格を類推されるおそれがあるため公表しない","同種の他の契約の予定価格を類推されるおそれがあるため公表しない",IF(VLOOKUP(A95,#REF!,23,FALSE)="－","－",IF(VLOOKUP(A95,#REF!,7,FALSE)&lt;&gt;"",TEXT(VLOOKUP(A95,#REF!,16,FALSE),"#,##0円")&amp;CHAR(10)&amp;"(A)",VLOOKUP(A95,#REF!,16,FALSE))))))</f>
        <v/>
      </c>
      <c r="I95" s="18" t="str">
        <f>IF(A95="","",VLOOKUP(A95,#REF!,17,FALSE))</f>
        <v/>
      </c>
      <c r="J95" s="19" t="str">
        <f>IF(A95="","",IF(VLOOKUP(A95,#REF!,16,FALSE)="他官署で調達手続きを実施のため","－",IF(VLOOKUP(A95,#REF!,23,FALSE)="②同種の他の契約の予定価格を類推されるおそれがあるため公表しない","－",IF(VLOOKUP(A95,#REF!,23,FALSE)="－","－",IF(VLOOKUP(A95,#REF!,7,FALSE)&lt;&gt;"",TEXT(VLOOKUP(A95,#REF!,19,FALSE),"#.0%")&amp;CHAR(10)&amp;"(B/A×100)",VLOOKUP(A95,#REF!,19,FALSE))))))</f>
        <v/>
      </c>
      <c r="K95" s="20" t="str">
        <f>IF(A95="","",IF(VLOOKUP(A95,#REF!,12,FALSE)="①公益社団法人","公社",IF(VLOOKUP(A95,#REF!,12,FALSE)="②公益財団法人","公財","")))</f>
        <v/>
      </c>
      <c r="L95" s="20" t="str">
        <f>IF(A95="","",VLOOKUP(A95,#REF!,13,FALSE))</f>
        <v/>
      </c>
      <c r="M95" s="21" t="str">
        <f>IF(A95="","",IF(VLOOKUP(A95,#REF!,13,FALSE)="国所管",VLOOKUP(A95,#REF!,24,FALSE),""))</f>
        <v/>
      </c>
      <c r="N95" s="22"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32"/>
      <c r="P95" s="32"/>
    </row>
    <row r="96" spans="1:16" ht="69.900000000000006" customHeight="1" x14ac:dyDescent="0.2">
      <c r="A96" s="46"/>
      <c r="B96" s="14" t="str">
        <f>IF(A96="","",VLOOKUP(A96,#REF!,5,FALSE))</f>
        <v/>
      </c>
      <c r="C96" s="1" t="str">
        <f>IF(A96="","",VLOOKUP(A96,#REF!,6,FALSE))</f>
        <v/>
      </c>
      <c r="D96" s="40" t="str">
        <f>IF(A96="","",VLOOKUP(A96,#REF!,9,FALSE))</f>
        <v/>
      </c>
      <c r="E96" s="14" t="str">
        <f>IF(A96="","",VLOOKUP(A96,#REF!,10,FALSE))</f>
        <v/>
      </c>
      <c r="F96" s="16" t="str">
        <f>IF(A96="","",VLOOKUP(A96,#REF!,11,FALSE))</f>
        <v/>
      </c>
      <c r="G96" s="17" t="str">
        <f>IF(A96="","",IF(VLOOKUP(A96,#REF!,14,FALSE)="②一般競争入札（総合評価方式）","一般競争入札"&amp;CHAR(10)&amp;"（総合評価方式）","一般競争入札"))</f>
        <v/>
      </c>
      <c r="H96" s="18" t="str">
        <f>IF(A96="","",IF(VLOOKUP(A96,#REF!,16,FALSE)="他官署で調達手続きを実施のため","他官署で調達手続きを実施のため",IF(VLOOKUP(A96,#REF!,23,FALSE)="②同種の他の契約の予定価格を類推されるおそれがあるため公表しない","同種の他の契約の予定価格を類推されるおそれがあるため公表しない",IF(VLOOKUP(A96,#REF!,23,FALSE)="－","－",IF(VLOOKUP(A96,#REF!,7,FALSE)&lt;&gt;"",TEXT(VLOOKUP(A96,#REF!,16,FALSE),"#,##0円")&amp;CHAR(10)&amp;"(A)",VLOOKUP(A96,#REF!,16,FALSE))))))</f>
        <v/>
      </c>
      <c r="I96" s="18" t="str">
        <f>IF(A96="","",VLOOKUP(A96,#REF!,17,FALSE))</f>
        <v/>
      </c>
      <c r="J96" s="19" t="str">
        <f>IF(A96="","",IF(VLOOKUP(A96,#REF!,16,FALSE)="他官署で調達手続きを実施のため","－",IF(VLOOKUP(A96,#REF!,23,FALSE)="②同種の他の契約の予定価格を類推されるおそれがあるため公表しない","－",IF(VLOOKUP(A96,#REF!,23,FALSE)="－","－",IF(VLOOKUP(A96,#REF!,7,FALSE)&lt;&gt;"",TEXT(VLOOKUP(A96,#REF!,19,FALSE),"#.0%")&amp;CHAR(10)&amp;"(B/A×100)",VLOOKUP(A96,#REF!,19,FALSE))))))</f>
        <v/>
      </c>
      <c r="K96" s="20" t="str">
        <f>IF(A96="","",IF(VLOOKUP(A96,#REF!,12,FALSE)="①公益社団法人","公社",IF(VLOOKUP(A96,#REF!,12,FALSE)="②公益財団法人","公財","")))</f>
        <v/>
      </c>
      <c r="L96" s="20" t="str">
        <f>IF(A96="","",VLOOKUP(A96,#REF!,13,FALSE))</f>
        <v/>
      </c>
      <c r="M96" s="21" t="str">
        <f>IF(A96="","",IF(VLOOKUP(A96,#REF!,13,FALSE)="国所管",VLOOKUP(A96,#REF!,24,FALSE),""))</f>
        <v/>
      </c>
      <c r="N96" s="22"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32"/>
      <c r="P96" s="32"/>
    </row>
    <row r="97" spans="1:16" ht="69.900000000000006" customHeight="1" x14ac:dyDescent="0.2">
      <c r="A97" s="46"/>
      <c r="B97" s="14" t="str">
        <f>IF(A97="","",VLOOKUP(A97,#REF!,5,FALSE))</f>
        <v/>
      </c>
      <c r="C97" s="1" t="str">
        <f>IF(A97="","",VLOOKUP(A97,#REF!,6,FALSE))</f>
        <v/>
      </c>
      <c r="D97" s="40" t="str">
        <f>IF(A97="","",VLOOKUP(A97,#REF!,9,FALSE))</f>
        <v/>
      </c>
      <c r="E97" s="14" t="str">
        <f>IF(A97="","",VLOOKUP(A97,#REF!,10,FALSE))</f>
        <v/>
      </c>
      <c r="F97" s="16" t="str">
        <f>IF(A97="","",VLOOKUP(A97,#REF!,11,FALSE))</f>
        <v/>
      </c>
      <c r="G97" s="17" t="str">
        <f>IF(A97="","",IF(VLOOKUP(A97,#REF!,14,FALSE)="②一般競争入札（総合評価方式）","一般競争入札"&amp;CHAR(10)&amp;"（総合評価方式）","一般競争入札"))</f>
        <v/>
      </c>
      <c r="H97" s="18" t="str">
        <f>IF(A97="","",IF(VLOOKUP(A97,#REF!,16,FALSE)="他官署で調達手続きを実施のため","他官署で調達手続きを実施のため",IF(VLOOKUP(A97,#REF!,23,FALSE)="②同種の他の契約の予定価格を類推されるおそれがあるため公表しない","同種の他の契約の予定価格を類推されるおそれがあるため公表しない",IF(VLOOKUP(A97,#REF!,23,FALSE)="－","－",IF(VLOOKUP(A97,#REF!,7,FALSE)&lt;&gt;"",TEXT(VLOOKUP(A97,#REF!,16,FALSE),"#,##0円")&amp;CHAR(10)&amp;"(A)",VLOOKUP(A97,#REF!,16,FALSE))))))</f>
        <v/>
      </c>
      <c r="I97" s="18" t="str">
        <f>IF(A97="","",VLOOKUP(A97,#REF!,17,FALSE))</f>
        <v/>
      </c>
      <c r="J97" s="19" t="str">
        <f>IF(A97="","",IF(VLOOKUP(A97,#REF!,16,FALSE)="他官署で調達手続きを実施のため","－",IF(VLOOKUP(A97,#REF!,23,FALSE)="②同種の他の契約の予定価格を類推されるおそれがあるため公表しない","－",IF(VLOOKUP(A97,#REF!,23,FALSE)="－","－",IF(VLOOKUP(A97,#REF!,7,FALSE)&lt;&gt;"",TEXT(VLOOKUP(A97,#REF!,19,FALSE),"#.0%")&amp;CHAR(10)&amp;"(B/A×100)",VLOOKUP(A97,#REF!,19,FALSE))))))</f>
        <v/>
      </c>
      <c r="K97" s="20" t="str">
        <f>IF(A97="","",IF(VLOOKUP(A97,#REF!,12,FALSE)="①公益社団法人","公社",IF(VLOOKUP(A97,#REF!,12,FALSE)="②公益財団法人","公財","")))</f>
        <v/>
      </c>
      <c r="L97" s="20" t="str">
        <f>IF(A97="","",VLOOKUP(A97,#REF!,13,FALSE))</f>
        <v/>
      </c>
      <c r="M97" s="21" t="str">
        <f>IF(A97="","",IF(VLOOKUP(A97,#REF!,13,FALSE)="国所管",VLOOKUP(A97,#REF!,24,FALSE),""))</f>
        <v/>
      </c>
      <c r="N97" s="22"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32"/>
      <c r="P97" s="32"/>
    </row>
    <row r="98" spans="1:16" ht="69.900000000000006" customHeight="1" x14ac:dyDescent="0.2">
      <c r="A98" s="46"/>
      <c r="B98" s="14" t="str">
        <f>IF(A98="","",VLOOKUP(A98,#REF!,5,FALSE))</f>
        <v/>
      </c>
      <c r="C98" s="1" t="str">
        <f>IF(A98="","",VLOOKUP(A98,#REF!,6,FALSE))</f>
        <v/>
      </c>
      <c r="D98" s="40" t="str">
        <f>IF(A98="","",VLOOKUP(A98,#REF!,9,FALSE))</f>
        <v/>
      </c>
      <c r="E98" s="14" t="str">
        <f>IF(A98="","",VLOOKUP(A98,#REF!,10,FALSE))</f>
        <v/>
      </c>
      <c r="F98" s="16" t="str">
        <f>IF(A98="","",VLOOKUP(A98,#REF!,11,FALSE))</f>
        <v/>
      </c>
      <c r="G98" s="17" t="str">
        <f>IF(A98="","",IF(VLOOKUP(A98,#REF!,14,FALSE)="②一般競争入札（総合評価方式）","一般競争入札"&amp;CHAR(10)&amp;"（総合評価方式）","一般競争入札"))</f>
        <v/>
      </c>
      <c r="H98" s="18" t="str">
        <f>IF(A98="","",IF(VLOOKUP(A98,#REF!,16,FALSE)="他官署で調達手続きを実施のため","他官署で調達手続きを実施のため",IF(VLOOKUP(A98,#REF!,23,FALSE)="②同種の他の契約の予定価格を類推されるおそれがあるため公表しない","同種の他の契約の予定価格を類推されるおそれがあるため公表しない",IF(VLOOKUP(A98,#REF!,23,FALSE)="－","－",IF(VLOOKUP(A98,#REF!,7,FALSE)&lt;&gt;"",TEXT(VLOOKUP(A98,#REF!,16,FALSE),"#,##0円")&amp;CHAR(10)&amp;"(A)",VLOOKUP(A98,#REF!,16,FALSE))))))</f>
        <v/>
      </c>
      <c r="I98" s="18" t="str">
        <f>IF(A98="","",VLOOKUP(A98,#REF!,17,FALSE))</f>
        <v/>
      </c>
      <c r="J98" s="19" t="str">
        <f>IF(A98="","",IF(VLOOKUP(A98,#REF!,16,FALSE)="他官署で調達手続きを実施のため","－",IF(VLOOKUP(A98,#REF!,23,FALSE)="②同種の他の契約の予定価格を類推されるおそれがあるため公表しない","－",IF(VLOOKUP(A98,#REF!,23,FALSE)="－","－",IF(VLOOKUP(A98,#REF!,7,FALSE)&lt;&gt;"",TEXT(VLOOKUP(A98,#REF!,19,FALSE),"#.0%")&amp;CHAR(10)&amp;"(B/A×100)",VLOOKUP(A98,#REF!,19,FALSE))))))</f>
        <v/>
      </c>
      <c r="K98" s="20" t="str">
        <f>IF(A98="","",IF(VLOOKUP(A98,#REF!,12,FALSE)="①公益社団法人","公社",IF(VLOOKUP(A98,#REF!,12,FALSE)="②公益財団法人","公財","")))</f>
        <v/>
      </c>
      <c r="L98" s="20" t="str">
        <f>IF(A98="","",VLOOKUP(A98,#REF!,13,FALSE))</f>
        <v/>
      </c>
      <c r="M98" s="21" t="str">
        <f>IF(A98="","",IF(VLOOKUP(A98,#REF!,13,FALSE)="国所管",VLOOKUP(A98,#REF!,24,FALSE),""))</f>
        <v/>
      </c>
      <c r="N98" s="22"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32"/>
      <c r="P98" s="32"/>
    </row>
    <row r="99" spans="1:16" ht="69.900000000000006" customHeight="1" x14ac:dyDescent="0.2">
      <c r="A99" s="46"/>
      <c r="B99" s="14" t="str">
        <f>IF(A99="","",VLOOKUP(A99,#REF!,5,FALSE))</f>
        <v/>
      </c>
      <c r="C99" s="1" t="str">
        <f>IF(A99="","",VLOOKUP(A99,#REF!,6,FALSE))</f>
        <v/>
      </c>
      <c r="D99" s="40" t="str">
        <f>IF(A99="","",VLOOKUP(A99,#REF!,9,FALSE))</f>
        <v/>
      </c>
      <c r="E99" s="14" t="str">
        <f>IF(A99="","",VLOOKUP(A99,#REF!,10,FALSE))</f>
        <v/>
      </c>
      <c r="F99" s="16" t="str">
        <f>IF(A99="","",VLOOKUP(A99,#REF!,11,FALSE))</f>
        <v/>
      </c>
      <c r="G99" s="17" t="str">
        <f>IF(A99="","",IF(VLOOKUP(A99,#REF!,14,FALSE)="②一般競争入札（総合評価方式）","一般競争入札"&amp;CHAR(10)&amp;"（総合評価方式）","一般競争入札"))</f>
        <v/>
      </c>
      <c r="H99" s="18" t="str">
        <f>IF(A99="","",IF(VLOOKUP(A99,#REF!,16,FALSE)="他官署で調達手続きを実施のため","他官署で調達手続きを実施のため",IF(VLOOKUP(A99,#REF!,23,FALSE)="②同種の他の契約の予定価格を類推されるおそれがあるため公表しない","同種の他の契約の予定価格を類推されるおそれがあるため公表しない",IF(VLOOKUP(A99,#REF!,23,FALSE)="－","－",IF(VLOOKUP(A99,#REF!,7,FALSE)&lt;&gt;"",TEXT(VLOOKUP(A99,#REF!,16,FALSE),"#,##0円")&amp;CHAR(10)&amp;"(A)",VLOOKUP(A99,#REF!,16,FALSE))))))</f>
        <v/>
      </c>
      <c r="I99" s="18" t="str">
        <f>IF(A99="","",VLOOKUP(A99,#REF!,17,FALSE))</f>
        <v/>
      </c>
      <c r="J99" s="19" t="str">
        <f>IF(A99="","",IF(VLOOKUP(A99,#REF!,16,FALSE)="他官署で調達手続きを実施のため","－",IF(VLOOKUP(A99,#REF!,23,FALSE)="②同種の他の契約の予定価格を類推されるおそれがあるため公表しない","－",IF(VLOOKUP(A99,#REF!,23,FALSE)="－","－",IF(VLOOKUP(A99,#REF!,7,FALSE)&lt;&gt;"",TEXT(VLOOKUP(A99,#REF!,19,FALSE),"#.0%")&amp;CHAR(10)&amp;"(B/A×100)",VLOOKUP(A99,#REF!,19,FALSE))))))</f>
        <v/>
      </c>
      <c r="K99" s="20" t="str">
        <f>IF(A99="","",IF(VLOOKUP(A99,#REF!,12,FALSE)="①公益社団法人","公社",IF(VLOOKUP(A99,#REF!,12,FALSE)="②公益財団法人","公財","")))</f>
        <v/>
      </c>
      <c r="L99" s="20" t="str">
        <f>IF(A99="","",VLOOKUP(A99,#REF!,13,FALSE))</f>
        <v/>
      </c>
      <c r="M99" s="21" t="str">
        <f>IF(A99="","",IF(VLOOKUP(A99,#REF!,13,FALSE)="国所管",VLOOKUP(A99,#REF!,24,FALSE),""))</f>
        <v/>
      </c>
      <c r="N99" s="22"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32"/>
      <c r="P99" s="32"/>
    </row>
    <row r="100" spans="1:16" ht="69.900000000000006" customHeight="1" x14ac:dyDescent="0.2">
      <c r="A100" s="46"/>
      <c r="B100" s="14" t="str">
        <f>IF(A100="","",VLOOKUP(A100,#REF!,5,FALSE))</f>
        <v/>
      </c>
      <c r="C100" s="1" t="str">
        <f>IF(A100="","",VLOOKUP(A100,#REF!,6,FALSE))</f>
        <v/>
      </c>
      <c r="D100" s="40" t="str">
        <f>IF(A100="","",VLOOKUP(A100,#REF!,9,FALSE))</f>
        <v/>
      </c>
      <c r="E100" s="14" t="str">
        <f>IF(A100="","",VLOOKUP(A100,#REF!,10,FALSE))</f>
        <v/>
      </c>
      <c r="F100" s="16" t="str">
        <f>IF(A100="","",VLOOKUP(A100,#REF!,11,FALSE))</f>
        <v/>
      </c>
      <c r="G100" s="17" t="str">
        <f>IF(A100="","",IF(VLOOKUP(A100,#REF!,14,FALSE)="②一般競争入札（総合評価方式）","一般競争入札"&amp;CHAR(10)&amp;"（総合評価方式）","一般競争入札"))</f>
        <v/>
      </c>
      <c r="H100" s="18" t="str">
        <f>IF(A100="","",IF(VLOOKUP(A100,#REF!,16,FALSE)="他官署で調達手続きを実施のため","他官署で調達手続きを実施のため",IF(VLOOKUP(A100,#REF!,23,FALSE)="②同種の他の契約の予定価格を類推されるおそれがあるため公表しない","同種の他の契約の予定価格を類推されるおそれがあるため公表しない",IF(VLOOKUP(A100,#REF!,23,FALSE)="－","－",IF(VLOOKUP(A100,#REF!,7,FALSE)&lt;&gt;"",TEXT(VLOOKUP(A100,#REF!,16,FALSE),"#,##0円")&amp;CHAR(10)&amp;"(A)",VLOOKUP(A100,#REF!,16,FALSE))))))</f>
        <v/>
      </c>
      <c r="I100" s="18" t="str">
        <f>IF(A100="","",VLOOKUP(A100,#REF!,17,FALSE))</f>
        <v/>
      </c>
      <c r="J100" s="19" t="str">
        <f>IF(A100="","",IF(VLOOKUP(A100,#REF!,16,FALSE)="他官署で調達手続きを実施のため","－",IF(VLOOKUP(A100,#REF!,23,FALSE)="②同種の他の契約の予定価格を類推されるおそれがあるため公表しない","－",IF(VLOOKUP(A100,#REF!,23,FALSE)="－","－",IF(VLOOKUP(A100,#REF!,7,FALSE)&lt;&gt;"",TEXT(VLOOKUP(A100,#REF!,19,FALSE),"#.0%")&amp;CHAR(10)&amp;"(B/A×100)",VLOOKUP(A100,#REF!,19,FALSE))))))</f>
        <v/>
      </c>
      <c r="K100" s="20" t="str">
        <f>IF(A100="","",IF(VLOOKUP(A100,#REF!,12,FALSE)="①公益社団法人","公社",IF(VLOOKUP(A100,#REF!,12,FALSE)="②公益財団法人","公財","")))</f>
        <v/>
      </c>
      <c r="L100" s="20" t="str">
        <f>IF(A100="","",VLOOKUP(A100,#REF!,13,FALSE))</f>
        <v/>
      </c>
      <c r="M100" s="21" t="str">
        <f>IF(A100="","",IF(VLOOKUP(A100,#REF!,13,FALSE)="国所管",VLOOKUP(A100,#REF!,24,FALSE),""))</f>
        <v/>
      </c>
      <c r="N100" s="22"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32"/>
      <c r="P100" s="32"/>
    </row>
    <row r="101" spans="1:16" ht="69.900000000000006" customHeight="1" x14ac:dyDescent="0.2">
      <c r="A101" s="46"/>
      <c r="B101" s="14" t="str">
        <f>IF(A101="","",VLOOKUP(A101,#REF!,5,FALSE))</f>
        <v/>
      </c>
      <c r="C101" s="1" t="str">
        <f>IF(A101="","",VLOOKUP(A101,#REF!,6,FALSE))</f>
        <v/>
      </c>
      <c r="D101" s="40" t="str">
        <f>IF(A101="","",VLOOKUP(A101,#REF!,9,FALSE))</f>
        <v/>
      </c>
      <c r="E101" s="14" t="str">
        <f>IF(A101="","",VLOOKUP(A101,#REF!,10,FALSE))</f>
        <v/>
      </c>
      <c r="F101" s="16" t="str">
        <f>IF(A101="","",VLOOKUP(A101,#REF!,11,FALSE))</f>
        <v/>
      </c>
      <c r="G101" s="17" t="str">
        <f>IF(A101="","",IF(VLOOKUP(A101,#REF!,14,FALSE)="②一般競争入札（総合評価方式）","一般競争入札"&amp;CHAR(10)&amp;"（総合評価方式）","一般競争入札"))</f>
        <v/>
      </c>
      <c r="H101" s="18" t="str">
        <f>IF(A101="","",IF(VLOOKUP(A101,#REF!,16,FALSE)="他官署で調達手続きを実施のため","他官署で調達手続きを実施のため",IF(VLOOKUP(A101,#REF!,23,FALSE)="②同種の他の契約の予定価格を類推されるおそれがあるため公表しない","同種の他の契約の予定価格を類推されるおそれがあるため公表しない",IF(VLOOKUP(A101,#REF!,23,FALSE)="－","－",IF(VLOOKUP(A101,#REF!,7,FALSE)&lt;&gt;"",TEXT(VLOOKUP(A101,#REF!,16,FALSE),"#,##0円")&amp;CHAR(10)&amp;"(A)",VLOOKUP(A101,#REF!,16,FALSE))))))</f>
        <v/>
      </c>
      <c r="I101" s="18" t="str">
        <f>IF(A101="","",VLOOKUP(A101,#REF!,17,FALSE))</f>
        <v/>
      </c>
      <c r="J101" s="19" t="str">
        <f>IF(A101="","",IF(VLOOKUP(A101,#REF!,16,FALSE)="他官署で調達手続きを実施のため","－",IF(VLOOKUP(A101,#REF!,23,FALSE)="②同種の他の契約の予定価格を類推されるおそれがあるため公表しない","－",IF(VLOOKUP(A101,#REF!,23,FALSE)="－","－",IF(VLOOKUP(A101,#REF!,7,FALSE)&lt;&gt;"",TEXT(VLOOKUP(A101,#REF!,19,FALSE),"#.0%")&amp;CHAR(10)&amp;"(B/A×100)",VLOOKUP(A101,#REF!,19,FALSE))))))</f>
        <v/>
      </c>
      <c r="K101" s="20" t="str">
        <f>IF(A101="","",IF(VLOOKUP(A101,#REF!,12,FALSE)="①公益社団法人","公社",IF(VLOOKUP(A101,#REF!,12,FALSE)="②公益財団法人","公財","")))</f>
        <v/>
      </c>
      <c r="L101" s="20" t="str">
        <f>IF(A101="","",VLOOKUP(A101,#REF!,13,FALSE))</f>
        <v/>
      </c>
      <c r="M101" s="21" t="str">
        <f>IF(A101="","",IF(VLOOKUP(A101,#REF!,13,FALSE)="国所管",VLOOKUP(A101,#REF!,24,FALSE),""))</f>
        <v/>
      </c>
      <c r="N101" s="22"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32"/>
      <c r="P101" s="32"/>
    </row>
    <row r="102" spans="1:16" ht="69.900000000000006" customHeight="1" x14ac:dyDescent="0.2">
      <c r="A102" s="46"/>
      <c r="B102" s="14" t="str">
        <f>IF(A102="","",VLOOKUP(A102,#REF!,5,FALSE))</f>
        <v/>
      </c>
      <c r="C102" s="1" t="str">
        <f>IF(A102="","",VLOOKUP(A102,#REF!,6,FALSE))</f>
        <v/>
      </c>
      <c r="D102" s="40" t="str">
        <f>IF(A102="","",VLOOKUP(A102,#REF!,9,FALSE))</f>
        <v/>
      </c>
      <c r="E102" s="14" t="str">
        <f>IF(A102="","",VLOOKUP(A102,#REF!,10,FALSE))</f>
        <v/>
      </c>
      <c r="F102" s="16" t="str">
        <f>IF(A102="","",VLOOKUP(A102,#REF!,11,FALSE))</f>
        <v/>
      </c>
      <c r="G102" s="17" t="str">
        <f>IF(A102="","",IF(VLOOKUP(A102,#REF!,14,FALSE)="②一般競争入札（総合評価方式）","一般競争入札"&amp;CHAR(10)&amp;"（総合評価方式）","一般競争入札"))</f>
        <v/>
      </c>
      <c r="H102" s="18" t="str">
        <f>IF(A102="","",IF(VLOOKUP(A102,#REF!,16,FALSE)="他官署で調達手続きを実施のため","他官署で調達手続きを実施のため",IF(VLOOKUP(A102,#REF!,23,FALSE)="②同種の他の契約の予定価格を類推されるおそれがあるため公表しない","同種の他の契約の予定価格を類推されるおそれがあるため公表しない",IF(VLOOKUP(A102,#REF!,23,FALSE)="－","－",IF(VLOOKUP(A102,#REF!,7,FALSE)&lt;&gt;"",TEXT(VLOOKUP(A102,#REF!,16,FALSE),"#,##0円")&amp;CHAR(10)&amp;"(A)",VLOOKUP(A102,#REF!,16,FALSE))))))</f>
        <v/>
      </c>
      <c r="I102" s="18" t="str">
        <f>IF(A102="","",VLOOKUP(A102,#REF!,17,FALSE))</f>
        <v/>
      </c>
      <c r="J102" s="19" t="str">
        <f>IF(A102="","",IF(VLOOKUP(A102,#REF!,16,FALSE)="他官署で調達手続きを実施のため","－",IF(VLOOKUP(A102,#REF!,23,FALSE)="②同種の他の契約の予定価格を類推されるおそれがあるため公表しない","－",IF(VLOOKUP(A102,#REF!,23,FALSE)="－","－",IF(VLOOKUP(A102,#REF!,7,FALSE)&lt;&gt;"",TEXT(VLOOKUP(A102,#REF!,19,FALSE),"#.0%")&amp;CHAR(10)&amp;"(B/A×100)",VLOOKUP(A102,#REF!,19,FALSE))))))</f>
        <v/>
      </c>
      <c r="K102" s="20" t="str">
        <f>IF(A102="","",IF(VLOOKUP(A102,#REF!,12,FALSE)="①公益社団法人","公社",IF(VLOOKUP(A102,#REF!,12,FALSE)="②公益財団法人","公財","")))</f>
        <v/>
      </c>
      <c r="L102" s="20" t="str">
        <f>IF(A102="","",VLOOKUP(A102,#REF!,13,FALSE))</f>
        <v/>
      </c>
      <c r="M102" s="21" t="str">
        <f>IF(A102="","",IF(VLOOKUP(A102,#REF!,13,FALSE)="国所管",VLOOKUP(A102,#REF!,24,FALSE),""))</f>
        <v/>
      </c>
      <c r="N102" s="22"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32"/>
      <c r="P102" s="32"/>
    </row>
    <row r="103" spans="1:16" ht="69.900000000000006" customHeight="1" x14ac:dyDescent="0.2">
      <c r="A103" s="46"/>
      <c r="B103" s="14" t="str">
        <f>IF(A103="","",VLOOKUP(A103,#REF!,5,FALSE))</f>
        <v/>
      </c>
      <c r="C103" s="1" t="str">
        <f>IF(A103="","",VLOOKUP(A103,#REF!,6,FALSE))</f>
        <v/>
      </c>
      <c r="D103" s="40" t="str">
        <f>IF(A103="","",VLOOKUP(A103,#REF!,9,FALSE))</f>
        <v/>
      </c>
      <c r="E103" s="14" t="str">
        <f>IF(A103="","",VLOOKUP(A103,#REF!,10,FALSE))</f>
        <v/>
      </c>
      <c r="F103" s="16" t="str">
        <f>IF(A103="","",VLOOKUP(A103,#REF!,11,FALSE))</f>
        <v/>
      </c>
      <c r="G103" s="17" t="str">
        <f>IF(A103="","",IF(VLOOKUP(A103,#REF!,14,FALSE)="②一般競争入札（総合評価方式）","一般競争入札"&amp;CHAR(10)&amp;"（総合評価方式）","一般競争入札"))</f>
        <v/>
      </c>
      <c r="H103" s="18" t="str">
        <f>IF(A103="","",IF(VLOOKUP(A103,#REF!,16,FALSE)="他官署で調達手続きを実施のため","他官署で調達手続きを実施のため",IF(VLOOKUP(A103,#REF!,23,FALSE)="②同種の他の契約の予定価格を類推されるおそれがあるため公表しない","同種の他の契約の予定価格を類推されるおそれがあるため公表しない",IF(VLOOKUP(A103,#REF!,23,FALSE)="－","－",IF(VLOOKUP(A103,#REF!,7,FALSE)&lt;&gt;"",TEXT(VLOOKUP(A103,#REF!,16,FALSE),"#,##0円")&amp;CHAR(10)&amp;"(A)",VLOOKUP(A103,#REF!,16,FALSE))))))</f>
        <v/>
      </c>
      <c r="I103" s="18" t="str">
        <f>IF(A103="","",VLOOKUP(A103,#REF!,17,FALSE))</f>
        <v/>
      </c>
      <c r="J103" s="19" t="str">
        <f>IF(A103="","",IF(VLOOKUP(A103,#REF!,16,FALSE)="他官署で調達手続きを実施のため","－",IF(VLOOKUP(A103,#REF!,23,FALSE)="②同種の他の契約の予定価格を類推されるおそれがあるため公表しない","－",IF(VLOOKUP(A103,#REF!,23,FALSE)="－","－",IF(VLOOKUP(A103,#REF!,7,FALSE)&lt;&gt;"",TEXT(VLOOKUP(A103,#REF!,19,FALSE),"#.0%")&amp;CHAR(10)&amp;"(B/A×100)",VLOOKUP(A103,#REF!,19,FALSE))))))</f>
        <v/>
      </c>
      <c r="K103" s="20" t="str">
        <f>IF(A103="","",IF(VLOOKUP(A103,#REF!,12,FALSE)="①公益社団法人","公社",IF(VLOOKUP(A103,#REF!,12,FALSE)="②公益財団法人","公財","")))</f>
        <v/>
      </c>
      <c r="L103" s="20" t="str">
        <f>IF(A103="","",VLOOKUP(A103,#REF!,13,FALSE))</f>
        <v/>
      </c>
      <c r="M103" s="21" t="str">
        <f>IF(A103="","",IF(VLOOKUP(A103,#REF!,13,FALSE)="国所管",VLOOKUP(A103,#REF!,24,FALSE),""))</f>
        <v/>
      </c>
      <c r="N103" s="22"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32"/>
      <c r="P103" s="32"/>
    </row>
    <row r="104" spans="1:16" ht="69.900000000000006" customHeight="1" x14ac:dyDescent="0.2">
      <c r="A104" s="46"/>
      <c r="B104" s="14" t="str">
        <f>IF(A104="","",VLOOKUP(A104,#REF!,5,FALSE))</f>
        <v/>
      </c>
      <c r="C104" s="1" t="str">
        <f>IF(A104="","",VLOOKUP(A104,#REF!,6,FALSE))</f>
        <v/>
      </c>
      <c r="D104" s="40" t="str">
        <f>IF(A104="","",VLOOKUP(A104,#REF!,9,FALSE))</f>
        <v/>
      </c>
      <c r="E104" s="14" t="str">
        <f>IF(A104="","",VLOOKUP(A104,#REF!,10,FALSE))</f>
        <v/>
      </c>
      <c r="F104" s="16" t="str">
        <f>IF(A104="","",VLOOKUP(A104,#REF!,11,FALSE))</f>
        <v/>
      </c>
      <c r="G104" s="17" t="str">
        <f>IF(A104="","",IF(VLOOKUP(A104,#REF!,14,FALSE)="②一般競争入札（総合評価方式）","一般競争入札"&amp;CHAR(10)&amp;"（総合評価方式）","一般競争入札"))</f>
        <v/>
      </c>
      <c r="H104" s="18" t="str">
        <f>IF(A104="","",IF(VLOOKUP(A104,#REF!,16,FALSE)="他官署で調達手続きを実施のため","他官署で調達手続きを実施のため",IF(VLOOKUP(A104,#REF!,23,FALSE)="②同種の他の契約の予定価格を類推されるおそれがあるため公表しない","同種の他の契約の予定価格を類推されるおそれがあるため公表しない",IF(VLOOKUP(A104,#REF!,23,FALSE)="－","－",IF(VLOOKUP(A104,#REF!,7,FALSE)&lt;&gt;"",TEXT(VLOOKUP(A104,#REF!,16,FALSE),"#,##0円")&amp;CHAR(10)&amp;"(A)",VLOOKUP(A104,#REF!,16,FALSE))))))</f>
        <v/>
      </c>
      <c r="I104" s="18" t="str">
        <f>IF(A104="","",VLOOKUP(A104,#REF!,17,FALSE))</f>
        <v/>
      </c>
      <c r="J104" s="19" t="str">
        <f>IF(A104="","",IF(VLOOKUP(A104,#REF!,16,FALSE)="他官署で調達手続きを実施のため","－",IF(VLOOKUP(A104,#REF!,23,FALSE)="②同種の他の契約の予定価格を類推されるおそれがあるため公表しない","－",IF(VLOOKUP(A104,#REF!,23,FALSE)="－","－",IF(VLOOKUP(A104,#REF!,7,FALSE)&lt;&gt;"",TEXT(VLOOKUP(A104,#REF!,19,FALSE),"#.0%")&amp;CHAR(10)&amp;"(B/A×100)",VLOOKUP(A104,#REF!,19,FALSE))))))</f>
        <v/>
      </c>
      <c r="K104" s="20" t="str">
        <f>IF(A104="","",IF(VLOOKUP(A104,#REF!,12,FALSE)="①公益社団法人","公社",IF(VLOOKUP(A104,#REF!,12,FALSE)="②公益財団法人","公財","")))</f>
        <v/>
      </c>
      <c r="L104" s="20" t="str">
        <f>IF(A104="","",VLOOKUP(A104,#REF!,13,FALSE))</f>
        <v/>
      </c>
      <c r="M104" s="21" t="str">
        <f>IF(A104="","",IF(VLOOKUP(A104,#REF!,13,FALSE)="国所管",VLOOKUP(A104,#REF!,24,FALSE),""))</f>
        <v/>
      </c>
      <c r="N104" s="22"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32"/>
      <c r="P104" s="32"/>
    </row>
    <row r="105" spans="1:16" ht="69.900000000000006" customHeight="1" x14ac:dyDescent="0.2"/>
    <row r="106" spans="1:16" ht="69.900000000000006" customHeight="1" x14ac:dyDescent="0.2"/>
    <row r="107" spans="1:16" ht="69.900000000000006" customHeight="1" x14ac:dyDescent="0.2"/>
    <row r="108" spans="1:16" ht="69.900000000000006" customHeight="1" x14ac:dyDescent="0.2"/>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4" xr:uid="{00000000-0002-0000-0200-000000000000}"/>
    <dataValidation imeMode="halfAlpha" allowBlank="1" showInputMessage="1" showErrorMessage="1" errorTitle="参考" error="半角数字で入力して下さい。" promptTitle="入力方法" prompt="半角数字で入力して下さい。" sqref="H6:J104" xr:uid="{00000000-0002-0000-0200-000001000000}"/>
  </dataValidations>
  <printOptions horizontalCentered="1"/>
  <pageMargins left="0.43307086614173229" right="0.19685039370078741" top="0.94488188976377963" bottom="0.43307086614173229" header="0.35433070866141736" footer="0.31496062992125984"/>
  <pageSetup paperSize="9" scale="60" orientation="landscape" r:id="rId1"/>
  <headerFooter alignWithMargins="0"/>
  <rowBreaks count="1" manualBreakCount="1">
    <brk id="25"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0"/>
  <sheetViews>
    <sheetView showZeros="0" view="pageBreakPreview" zoomScaleNormal="100" zoomScaleSheetLayoutView="100" workbookViewId="0">
      <selection activeCell="F8" sqref="F8"/>
    </sheetView>
  </sheetViews>
  <sheetFormatPr defaultColWidth="9" defaultRowHeight="10.8" x14ac:dyDescent="0.2"/>
  <cols>
    <col min="1" max="1" width="9" style="25"/>
    <col min="2" max="2" width="30.6640625" style="24" customWidth="1"/>
    <col min="3" max="3" width="24.21875" style="25" customWidth="1"/>
    <col min="4" max="4" width="15.109375" style="25" customWidth="1"/>
    <col min="5" max="5" width="24.77734375" style="24" customWidth="1"/>
    <col min="6" max="6" width="14.77734375" style="24" customWidth="1"/>
    <col min="7" max="7" width="34.109375" style="26" customWidth="1"/>
    <col min="8" max="8" width="13.6640625" style="27" customWidth="1"/>
    <col min="9" max="9" width="13.6640625" style="25" customWidth="1"/>
    <col min="10" max="10" width="10.88671875" style="24" customWidth="1"/>
    <col min="11" max="11" width="7.21875" style="24" customWidth="1"/>
    <col min="12" max="12" width="8.109375" style="24" customWidth="1"/>
    <col min="13" max="13" width="9.109375" style="24" customWidth="1"/>
    <col min="14" max="14" width="8.109375" style="24" customWidth="1"/>
    <col min="15" max="15" width="12.21875" style="24" customWidth="1"/>
    <col min="16" max="16" width="9" style="24"/>
    <col min="17" max="17" width="11.21875" style="24" customWidth="1"/>
    <col min="18" max="16384" width="9" style="24"/>
  </cols>
  <sheetData>
    <row r="1" spans="1:15" ht="27.75" customHeight="1" x14ac:dyDescent="0.2">
      <c r="A1" s="65"/>
      <c r="B1" s="52" t="s">
        <v>33</v>
      </c>
      <c r="C1" s="53"/>
      <c r="D1" s="53"/>
      <c r="E1" s="53"/>
      <c r="F1" s="53"/>
      <c r="G1" s="60"/>
      <c r="H1" s="53"/>
      <c r="I1" s="53"/>
      <c r="J1" s="53"/>
      <c r="K1" s="53"/>
      <c r="L1" s="53"/>
      <c r="M1" s="53"/>
      <c r="N1" s="53"/>
      <c r="O1" s="53"/>
    </row>
    <row r="2" spans="1:15" x14ac:dyDescent="0.2">
      <c r="A2" s="66"/>
    </row>
    <row r="3" spans="1:15" x14ac:dyDescent="0.15">
      <c r="A3" s="66"/>
      <c r="B3" s="28"/>
      <c r="O3" s="29"/>
    </row>
    <row r="4" spans="1:15" ht="21.9" customHeight="1" x14ac:dyDescent="0.2">
      <c r="A4" s="66"/>
      <c r="B4" s="47" t="s">
        <v>29</v>
      </c>
      <c r="C4" s="47" t="s">
        <v>16</v>
      </c>
      <c r="D4" s="47" t="s">
        <v>17</v>
      </c>
      <c r="E4" s="47" t="s">
        <v>18</v>
      </c>
      <c r="F4" s="54" t="s">
        <v>19</v>
      </c>
      <c r="G4" s="61" t="s">
        <v>20</v>
      </c>
      <c r="H4" s="56" t="s">
        <v>21</v>
      </c>
      <c r="I4" s="47" t="s">
        <v>22</v>
      </c>
      <c r="J4" s="47" t="s">
        <v>23</v>
      </c>
      <c r="K4" s="58" t="s">
        <v>24</v>
      </c>
      <c r="L4" s="59" t="s">
        <v>25</v>
      </c>
      <c r="M4" s="59"/>
      <c r="N4" s="59"/>
      <c r="O4" s="30"/>
    </row>
    <row r="5" spans="1:15" s="32" customFormat="1" ht="36" customHeight="1" x14ac:dyDescent="0.2">
      <c r="A5" s="67"/>
      <c r="B5" s="47"/>
      <c r="C5" s="47"/>
      <c r="D5" s="47"/>
      <c r="E5" s="47"/>
      <c r="F5" s="55"/>
      <c r="G5" s="61"/>
      <c r="H5" s="56"/>
      <c r="I5" s="47"/>
      <c r="J5" s="47"/>
      <c r="K5" s="58"/>
      <c r="L5" s="31" t="s">
        <v>26</v>
      </c>
      <c r="M5" s="31" t="s">
        <v>34</v>
      </c>
      <c r="N5" s="31" t="s">
        <v>12</v>
      </c>
      <c r="O5" s="31" t="s">
        <v>27</v>
      </c>
    </row>
    <row r="6" spans="1:15" s="32" customFormat="1" ht="69.900000000000006" customHeight="1" x14ac:dyDescent="0.2">
      <c r="A6" s="31"/>
      <c r="B6" s="14" t="s">
        <v>45</v>
      </c>
      <c r="C6" s="1" t="s">
        <v>38</v>
      </c>
      <c r="D6" s="15">
        <v>45848</v>
      </c>
      <c r="E6" s="14" t="s">
        <v>39</v>
      </c>
      <c r="F6" s="16">
        <v>7010001064648</v>
      </c>
      <c r="G6" s="33" t="s">
        <v>46</v>
      </c>
      <c r="H6" s="18" t="s">
        <v>41</v>
      </c>
      <c r="I6" s="18">
        <v>3562471</v>
      </c>
      <c r="J6" s="20" t="s">
        <v>42</v>
      </c>
      <c r="K6" s="34"/>
      <c r="L6" s="20" t="s">
        <v>36</v>
      </c>
      <c r="M6" s="20">
        <v>0</v>
      </c>
      <c r="N6" s="34" t="s">
        <v>36</v>
      </c>
      <c r="O6" s="22"/>
    </row>
    <row r="7" spans="1:15" s="32" customFormat="1" ht="76.2" customHeight="1" x14ac:dyDescent="0.2">
      <c r="A7" s="46"/>
      <c r="B7" s="14"/>
      <c r="C7" s="1"/>
      <c r="D7" s="15"/>
      <c r="E7" s="14"/>
      <c r="F7" s="16"/>
      <c r="G7" s="33"/>
      <c r="H7" s="18"/>
      <c r="I7" s="18"/>
      <c r="J7" s="20"/>
      <c r="K7" s="34"/>
      <c r="L7" s="20"/>
      <c r="M7" s="20"/>
      <c r="N7" s="34"/>
      <c r="O7" s="22"/>
    </row>
    <row r="8" spans="1:15" s="32" customFormat="1" ht="78.599999999999994" customHeight="1" x14ac:dyDescent="0.2">
      <c r="A8" s="46"/>
      <c r="B8" s="14"/>
      <c r="C8" s="1"/>
      <c r="D8" s="15"/>
      <c r="E8" s="14"/>
      <c r="F8" s="16"/>
      <c r="G8" s="33"/>
      <c r="H8" s="18"/>
      <c r="I8" s="18"/>
      <c r="J8" s="20"/>
      <c r="K8" s="34"/>
      <c r="L8" s="20"/>
      <c r="M8" s="20"/>
      <c r="N8" s="34"/>
      <c r="O8" s="22"/>
    </row>
    <row r="9" spans="1:15" s="32" customFormat="1" ht="67.2" customHeight="1" x14ac:dyDescent="0.2">
      <c r="A9" s="46"/>
      <c r="B9" s="14"/>
      <c r="C9" s="1"/>
      <c r="D9" s="15"/>
      <c r="E9" s="14"/>
      <c r="F9" s="16"/>
      <c r="G9" s="33"/>
      <c r="H9" s="18"/>
      <c r="I9" s="18"/>
      <c r="J9" s="20"/>
      <c r="K9" s="34"/>
      <c r="L9" s="20"/>
      <c r="M9" s="20"/>
      <c r="N9" s="34"/>
      <c r="O9" s="22"/>
    </row>
    <row r="10" spans="1:15" s="32" customFormat="1" ht="59.4" customHeight="1" x14ac:dyDescent="0.2">
      <c r="A10" s="46"/>
      <c r="B10" s="14"/>
      <c r="C10" s="1"/>
      <c r="D10" s="15"/>
      <c r="E10" s="14"/>
      <c r="F10" s="16"/>
      <c r="G10" s="33"/>
      <c r="H10" s="18"/>
      <c r="I10" s="18"/>
      <c r="J10" s="20"/>
      <c r="K10" s="34"/>
      <c r="L10" s="20"/>
      <c r="M10" s="20"/>
      <c r="N10" s="34"/>
      <c r="O10" s="22"/>
    </row>
    <row r="11" spans="1:15" s="32" customFormat="1" ht="65.400000000000006" customHeight="1" x14ac:dyDescent="0.2">
      <c r="A11" s="46"/>
      <c r="B11" s="14"/>
      <c r="C11" s="1"/>
      <c r="D11" s="15"/>
      <c r="E11" s="14"/>
      <c r="F11" s="16"/>
      <c r="G11" s="33"/>
      <c r="H11" s="18"/>
      <c r="I11" s="18"/>
      <c r="J11" s="20"/>
      <c r="K11" s="34"/>
      <c r="L11" s="20"/>
      <c r="M11" s="20"/>
      <c r="N11" s="34"/>
      <c r="O11" s="22"/>
    </row>
    <row r="12" spans="1:15" s="32" customFormat="1" ht="69.900000000000006" customHeight="1" x14ac:dyDescent="0.2">
      <c r="A12" s="46"/>
      <c r="B12" s="14"/>
      <c r="C12" s="1"/>
      <c r="D12" s="15"/>
      <c r="E12" s="14"/>
      <c r="F12" s="16"/>
      <c r="G12" s="33"/>
      <c r="H12" s="18"/>
      <c r="I12" s="18"/>
      <c r="J12" s="20"/>
      <c r="K12" s="34"/>
      <c r="L12" s="20"/>
      <c r="M12" s="20"/>
      <c r="N12" s="34"/>
      <c r="O12" s="22"/>
    </row>
    <row r="13" spans="1:15" s="32" customFormat="1" ht="69.900000000000006" customHeight="1" x14ac:dyDescent="0.2">
      <c r="A13" s="46"/>
      <c r="B13" s="14"/>
      <c r="C13" s="1"/>
      <c r="D13" s="15"/>
      <c r="E13" s="14"/>
      <c r="F13" s="16"/>
      <c r="G13" s="33"/>
      <c r="H13" s="18"/>
      <c r="I13" s="18"/>
      <c r="J13" s="20"/>
      <c r="K13" s="34"/>
      <c r="L13" s="20"/>
      <c r="M13" s="20"/>
      <c r="N13" s="34"/>
      <c r="O13" s="22"/>
    </row>
    <row r="14" spans="1:15" s="32" customFormat="1" ht="69.900000000000006" customHeight="1" x14ac:dyDescent="0.2">
      <c r="A14" s="46"/>
      <c r="B14" s="14"/>
      <c r="C14" s="1"/>
      <c r="D14" s="15"/>
      <c r="E14" s="14"/>
      <c r="F14" s="16"/>
      <c r="G14" s="33"/>
      <c r="H14" s="18"/>
      <c r="I14" s="18"/>
      <c r="J14" s="20"/>
      <c r="K14" s="34"/>
      <c r="L14" s="20"/>
      <c r="M14" s="20"/>
      <c r="N14" s="34"/>
      <c r="O14" s="22"/>
    </row>
    <row r="15" spans="1:15" s="32" customFormat="1" ht="69.900000000000006" customHeight="1" x14ac:dyDescent="0.2">
      <c r="A15" s="46"/>
      <c r="B15" s="14"/>
      <c r="C15" s="1"/>
      <c r="D15" s="15"/>
      <c r="E15" s="14"/>
      <c r="F15" s="16"/>
      <c r="G15" s="33"/>
      <c r="H15" s="18"/>
      <c r="I15" s="18"/>
      <c r="J15" s="20"/>
      <c r="K15" s="34"/>
      <c r="L15" s="20"/>
      <c r="M15" s="20"/>
      <c r="N15" s="34"/>
      <c r="O15" s="22"/>
    </row>
    <row r="16" spans="1:15" s="32" customFormat="1" ht="69.900000000000006" customHeight="1" x14ac:dyDescent="0.2">
      <c r="A16" s="46"/>
      <c r="B16" s="14"/>
      <c r="C16" s="1"/>
      <c r="D16" s="15"/>
      <c r="E16" s="14"/>
      <c r="F16" s="16"/>
      <c r="G16" s="33"/>
      <c r="H16" s="18"/>
      <c r="I16" s="18"/>
      <c r="J16" s="20"/>
      <c r="K16" s="34"/>
      <c r="L16" s="20"/>
      <c r="M16" s="20"/>
      <c r="N16" s="34"/>
      <c r="O16" s="22"/>
    </row>
    <row r="17" spans="1:15" s="32" customFormat="1" ht="69.900000000000006" customHeight="1" x14ac:dyDescent="0.2">
      <c r="A17" s="46"/>
      <c r="B17" s="14"/>
      <c r="C17" s="1"/>
      <c r="D17" s="15"/>
      <c r="E17" s="14"/>
      <c r="F17" s="16"/>
      <c r="G17" s="33"/>
      <c r="H17" s="18"/>
      <c r="I17" s="18"/>
      <c r="J17" s="20"/>
      <c r="K17" s="34"/>
      <c r="L17" s="20"/>
      <c r="M17" s="20"/>
      <c r="N17" s="34"/>
      <c r="O17" s="22"/>
    </row>
    <row r="18" spans="1:15" s="32" customFormat="1" ht="69.900000000000006" customHeight="1" x14ac:dyDescent="0.2">
      <c r="A18" s="46"/>
      <c r="B18" s="14"/>
      <c r="C18" s="1"/>
      <c r="D18" s="15"/>
      <c r="E18" s="14"/>
      <c r="F18" s="16"/>
      <c r="G18" s="33"/>
      <c r="H18" s="18"/>
      <c r="I18" s="18"/>
      <c r="J18" s="20"/>
      <c r="K18" s="34"/>
      <c r="L18" s="20"/>
      <c r="M18" s="20"/>
      <c r="N18" s="34"/>
      <c r="O18" s="22"/>
    </row>
    <row r="19" spans="1:15" s="32" customFormat="1" ht="69.900000000000006" customHeight="1" x14ac:dyDescent="0.2">
      <c r="A19" s="46"/>
      <c r="B19" s="14"/>
      <c r="C19" s="1"/>
      <c r="D19" s="15"/>
      <c r="E19" s="14"/>
      <c r="F19" s="16"/>
      <c r="G19" s="33"/>
      <c r="H19" s="18"/>
      <c r="I19" s="18"/>
      <c r="J19" s="20"/>
      <c r="K19" s="34"/>
      <c r="L19" s="20"/>
      <c r="M19" s="20"/>
      <c r="N19" s="34"/>
      <c r="O19" s="22"/>
    </row>
    <row r="20" spans="1:15" s="32" customFormat="1" ht="69.900000000000006" customHeight="1" x14ac:dyDescent="0.2">
      <c r="A20" s="46"/>
      <c r="B20" s="14"/>
      <c r="C20" s="1"/>
      <c r="D20" s="15"/>
      <c r="E20" s="14"/>
      <c r="F20" s="16"/>
      <c r="G20" s="33"/>
      <c r="H20" s="18"/>
      <c r="I20" s="18"/>
      <c r="J20" s="20"/>
      <c r="K20" s="34"/>
      <c r="L20" s="20"/>
      <c r="M20" s="20"/>
      <c r="N20" s="34"/>
      <c r="O20" s="22"/>
    </row>
    <row r="21" spans="1:15" s="32" customFormat="1" ht="69.900000000000006" customHeight="1" x14ac:dyDescent="0.2">
      <c r="A21" s="46"/>
      <c r="B21" s="14"/>
      <c r="C21" s="1"/>
      <c r="D21" s="15"/>
      <c r="E21" s="14"/>
      <c r="F21" s="16"/>
      <c r="G21" s="33"/>
      <c r="H21" s="18"/>
      <c r="I21" s="18"/>
      <c r="J21" s="20"/>
      <c r="K21" s="34"/>
      <c r="L21" s="20"/>
      <c r="M21" s="20"/>
      <c r="N21" s="34"/>
      <c r="O21" s="22"/>
    </row>
    <row r="22" spans="1:15" s="32" customFormat="1" ht="69.900000000000006" customHeight="1" x14ac:dyDescent="0.2">
      <c r="A22" s="46"/>
      <c r="B22" s="14"/>
      <c r="C22" s="1"/>
      <c r="D22" s="15"/>
      <c r="E22" s="14"/>
      <c r="F22" s="16"/>
      <c r="G22" s="33"/>
      <c r="H22" s="18"/>
      <c r="I22" s="18"/>
      <c r="J22" s="20"/>
      <c r="K22" s="34"/>
      <c r="L22" s="20"/>
      <c r="M22" s="20"/>
      <c r="N22" s="34"/>
      <c r="O22" s="22"/>
    </row>
    <row r="23" spans="1:15" s="32" customFormat="1" ht="69.900000000000006" customHeight="1" x14ac:dyDescent="0.2">
      <c r="A23" s="46"/>
      <c r="B23" s="14"/>
      <c r="C23" s="1"/>
      <c r="D23" s="15"/>
      <c r="E23" s="14"/>
      <c r="F23" s="16"/>
      <c r="G23" s="33"/>
      <c r="H23" s="18"/>
      <c r="I23" s="18"/>
      <c r="J23" s="20"/>
      <c r="K23" s="34"/>
      <c r="L23" s="20"/>
      <c r="M23" s="20"/>
      <c r="N23" s="34"/>
      <c r="O23" s="22"/>
    </row>
    <row r="24" spans="1:15" s="32" customFormat="1" ht="69.900000000000006" customHeight="1" x14ac:dyDescent="0.2">
      <c r="A24" s="46"/>
      <c r="B24" s="14"/>
      <c r="C24" s="1"/>
      <c r="D24" s="15"/>
      <c r="E24" s="14"/>
      <c r="F24" s="16"/>
      <c r="G24" s="33"/>
      <c r="H24" s="18"/>
      <c r="I24" s="18"/>
      <c r="J24" s="20"/>
      <c r="K24" s="34"/>
      <c r="L24" s="20"/>
      <c r="M24" s="20"/>
      <c r="N24" s="34"/>
      <c r="O24" s="22"/>
    </row>
    <row r="25" spans="1:15" s="32" customFormat="1" ht="69.900000000000006" customHeight="1" x14ac:dyDescent="0.2">
      <c r="A25" s="46"/>
      <c r="B25" s="14"/>
      <c r="C25" s="1"/>
      <c r="D25" s="15"/>
      <c r="E25" s="14"/>
      <c r="F25" s="16"/>
      <c r="G25" s="33"/>
      <c r="H25" s="18"/>
      <c r="I25" s="18"/>
      <c r="J25" s="20"/>
      <c r="K25" s="34"/>
      <c r="L25" s="20"/>
      <c r="M25" s="20"/>
      <c r="N25" s="34"/>
      <c r="O25" s="22"/>
    </row>
    <row r="26" spans="1:15" s="32" customFormat="1" ht="69.900000000000006" customHeight="1" x14ac:dyDescent="0.2">
      <c r="A26" s="46"/>
      <c r="B26" s="14"/>
      <c r="C26" s="1"/>
      <c r="D26" s="15"/>
      <c r="E26" s="14"/>
      <c r="F26" s="16"/>
      <c r="G26" s="33"/>
      <c r="H26" s="18"/>
      <c r="I26" s="18"/>
      <c r="J26" s="20"/>
      <c r="K26" s="34"/>
      <c r="L26" s="20"/>
      <c r="M26" s="20"/>
      <c r="N26" s="34"/>
      <c r="O26" s="22"/>
    </row>
    <row r="27" spans="1:15" s="32" customFormat="1" ht="69.900000000000006" customHeight="1" x14ac:dyDescent="0.2">
      <c r="A27" s="46"/>
      <c r="B27" s="14"/>
      <c r="C27" s="1"/>
      <c r="D27" s="15"/>
      <c r="E27" s="14"/>
      <c r="F27" s="16"/>
      <c r="G27" s="33"/>
      <c r="H27" s="18"/>
      <c r="I27" s="18"/>
      <c r="J27" s="20"/>
      <c r="K27" s="34"/>
      <c r="L27" s="20"/>
      <c r="M27" s="20"/>
      <c r="N27" s="34"/>
      <c r="O27" s="22"/>
    </row>
    <row r="28" spans="1:15" s="32" customFormat="1" ht="69.900000000000006" customHeight="1" x14ac:dyDescent="0.2">
      <c r="A28" s="46"/>
      <c r="B28" s="14"/>
      <c r="C28" s="1"/>
      <c r="D28" s="15"/>
      <c r="E28" s="14"/>
      <c r="F28" s="16"/>
      <c r="G28" s="33"/>
      <c r="H28" s="18"/>
      <c r="I28" s="18"/>
      <c r="J28" s="20"/>
      <c r="K28" s="34"/>
      <c r="L28" s="20"/>
      <c r="M28" s="20"/>
      <c r="N28" s="34"/>
      <c r="O28" s="22"/>
    </row>
    <row r="29" spans="1:15" s="32" customFormat="1" ht="69.900000000000006" customHeight="1" x14ac:dyDescent="0.2">
      <c r="A29" s="46"/>
      <c r="B29" s="14"/>
      <c r="C29" s="1"/>
      <c r="D29" s="15"/>
      <c r="E29" s="14"/>
      <c r="F29" s="16"/>
      <c r="G29" s="33"/>
      <c r="H29" s="18"/>
      <c r="I29" s="18"/>
      <c r="J29" s="20"/>
      <c r="K29" s="34"/>
      <c r="L29" s="20"/>
      <c r="M29" s="20"/>
      <c r="N29" s="34"/>
      <c r="O29" s="22"/>
    </row>
    <row r="30" spans="1:15" s="32" customFormat="1" ht="69.900000000000006" customHeight="1" x14ac:dyDescent="0.2">
      <c r="A30" s="46"/>
      <c r="B30" s="14"/>
      <c r="C30" s="1"/>
      <c r="D30" s="15"/>
      <c r="E30" s="14"/>
      <c r="F30" s="16"/>
      <c r="G30" s="33"/>
      <c r="H30" s="18"/>
      <c r="I30" s="18"/>
      <c r="J30" s="20"/>
      <c r="K30" s="34"/>
      <c r="L30" s="20"/>
      <c r="M30" s="20"/>
      <c r="N30" s="34"/>
      <c r="O30" s="22"/>
    </row>
    <row r="31" spans="1:15" s="32" customFormat="1" x14ac:dyDescent="0.2">
      <c r="A31" s="46"/>
      <c r="B31" s="14"/>
      <c r="C31" s="1"/>
      <c r="D31" s="15"/>
      <c r="E31" s="14"/>
      <c r="F31" s="16"/>
      <c r="G31" s="33"/>
      <c r="H31" s="18"/>
      <c r="I31" s="18"/>
      <c r="J31" s="20"/>
      <c r="K31" s="34"/>
      <c r="L31" s="20"/>
      <c r="M31" s="20"/>
      <c r="N31" s="34"/>
      <c r="O31" s="22"/>
    </row>
    <row r="32" spans="1:15" s="32" customFormat="1" ht="69.900000000000006" customHeight="1" x14ac:dyDescent="0.2">
      <c r="A32" s="46"/>
      <c r="B32" s="14"/>
      <c r="C32" s="1"/>
      <c r="D32" s="15"/>
      <c r="E32" s="14"/>
      <c r="F32" s="16"/>
      <c r="G32" s="33"/>
      <c r="H32" s="18"/>
      <c r="I32" s="18"/>
      <c r="J32" s="20"/>
      <c r="K32" s="34"/>
      <c r="L32" s="20"/>
      <c r="M32" s="20"/>
      <c r="N32" s="34"/>
      <c r="O32" s="22"/>
    </row>
    <row r="33" spans="1:15" s="32" customFormat="1" ht="58.2" customHeight="1" x14ac:dyDescent="0.2">
      <c r="A33" s="46"/>
      <c r="B33" s="14"/>
      <c r="C33" s="1"/>
      <c r="D33" s="15"/>
      <c r="E33" s="14"/>
      <c r="F33" s="16"/>
      <c r="G33" s="33"/>
      <c r="H33" s="18"/>
      <c r="I33" s="18"/>
      <c r="J33" s="20"/>
      <c r="K33" s="34"/>
      <c r="L33" s="20"/>
      <c r="M33" s="20"/>
      <c r="N33" s="34"/>
      <c r="O33" s="22"/>
    </row>
    <row r="34" spans="1:15" s="32" customFormat="1" ht="69.900000000000006" customHeight="1" x14ac:dyDescent="0.2">
      <c r="A34" s="46"/>
      <c r="B34" s="14"/>
      <c r="C34" s="1"/>
      <c r="D34" s="15"/>
      <c r="E34" s="14"/>
      <c r="F34" s="16"/>
      <c r="G34" s="33"/>
      <c r="H34" s="18"/>
      <c r="I34" s="18"/>
      <c r="J34" s="20"/>
      <c r="K34" s="34"/>
      <c r="L34" s="20"/>
      <c r="M34" s="20"/>
      <c r="N34" s="34"/>
      <c r="O34" s="22"/>
    </row>
    <row r="35" spans="1:15" s="32" customFormat="1" ht="69.900000000000006" customHeight="1" x14ac:dyDescent="0.2">
      <c r="A35" s="46"/>
      <c r="B35" s="14"/>
      <c r="C35" s="1"/>
      <c r="D35" s="15"/>
      <c r="E35" s="14"/>
      <c r="F35" s="16"/>
      <c r="G35" s="33"/>
      <c r="H35" s="18"/>
      <c r="I35" s="18"/>
      <c r="J35" s="20"/>
      <c r="K35" s="34"/>
      <c r="L35" s="20"/>
      <c r="M35" s="20"/>
      <c r="N35" s="34"/>
      <c r="O35" s="22"/>
    </row>
    <row r="36" spans="1:15" s="32" customFormat="1" ht="69.900000000000006" customHeight="1" x14ac:dyDescent="0.2">
      <c r="A36" s="46"/>
      <c r="B36" s="14"/>
      <c r="C36" s="1"/>
      <c r="D36" s="15"/>
      <c r="E36" s="14"/>
      <c r="F36" s="16"/>
      <c r="G36" s="33"/>
      <c r="H36" s="18"/>
      <c r="I36" s="18"/>
      <c r="J36" s="20"/>
      <c r="K36" s="34"/>
      <c r="L36" s="20"/>
      <c r="M36" s="20"/>
      <c r="N36" s="34"/>
      <c r="O36" s="22"/>
    </row>
    <row r="37" spans="1:15" s="32" customFormat="1" ht="69.900000000000006" customHeight="1" x14ac:dyDescent="0.2">
      <c r="A37" s="46"/>
      <c r="B37" s="14"/>
      <c r="C37" s="1"/>
      <c r="D37" s="15"/>
      <c r="E37" s="14"/>
      <c r="F37" s="16"/>
      <c r="G37" s="33"/>
      <c r="H37" s="18"/>
      <c r="I37" s="18"/>
      <c r="J37" s="20"/>
      <c r="K37" s="34"/>
      <c r="L37" s="20"/>
      <c r="M37" s="20"/>
      <c r="N37" s="34"/>
      <c r="O37" s="22"/>
    </row>
    <row r="38" spans="1:15" s="32" customFormat="1" ht="69.900000000000006" customHeight="1" x14ac:dyDescent="0.2">
      <c r="A38" s="46"/>
      <c r="B38" s="14"/>
      <c r="C38" s="1"/>
      <c r="D38" s="15"/>
      <c r="E38" s="14"/>
      <c r="F38" s="16"/>
      <c r="G38" s="33"/>
      <c r="H38" s="18"/>
      <c r="I38" s="18"/>
      <c r="J38" s="20"/>
      <c r="K38" s="34"/>
      <c r="L38" s="20"/>
      <c r="M38" s="20"/>
      <c r="N38" s="34"/>
      <c r="O38" s="22"/>
    </row>
    <row r="39" spans="1:15" s="32" customFormat="1" ht="69.900000000000006" customHeight="1" x14ac:dyDescent="0.2">
      <c r="A39" s="46"/>
      <c r="B39" s="14"/>
      <c r="C39" s="1"/>
      <c r="D39" s="15"/>
      <c r="E39" s="14"/>
      <c r="F39" s="16"/>
      <c r="G39" s="33"/>
      <c r="H39" s="18"/>
      <c r="I39" s="18"/>
      <c r="J39" s="20"/>
      <c r="K39" s="34"/>
      <c r="L39" s="20"/>
      <c r="M39" s="20"/>
      <c r="N39" s="34"/>
      <c r="O39" s="22"/>
    </row>
    <row r="40" spans="1:15" s="32" customFormat="1" ht="69.900000000000006" customHeight="1" x14ac:dyDescent="0.2">
      <c r="A40" s="46"/>
      <c r="B40" s="14"/>
      <c r="C40" s="1"/>
      <c r="D40" s="15"/>
      <c r="E40" s="14"/>
      <c r="F40" s="16"/>
      <c r="G40" s="33"/>
      <c r="H40" s="18"/>
      <c r="I40" s="18"/>
      <c r="J40" s="20"/>
      <c r="K40" s="34"/>
      <c r="L40" s="20"/>
      <c r="M40" s="20"/>
      <c r="N40" s="34"/>
      <c r="O40" s="22"/>
    </row>
    <row r="41" spans="1:15" s="32" customFormat="1" ht="69.900000000000006" customHeight="1" x14ac:dyDescent="0.2">
      <c r="A41" s="46"/>
      <c r="B41" s="14"/>
      <c r="C41" s="1"/>
      <c r="D41" s="15"/>
      <c r="E41" s="14"/>
      <c r="F41" s="16"/>
      <c r="G41" s="33"/>
      <c r="H41" s="18"/>
      <c r="I41" s="18"/>
      <c r="J41" s="20"/>
      <c r="K41" s="34"/>
      <c r="L41" s="20"/>
      <c r="M41" s="20"/>
      <c r="N41" s="34"/>
      <c r="O41" s="22"/>
    </row>
    <row r="42" spans="1:15" s="32" customFormat="1" ht="69.900000000000006" customHeight="1" x14ac:dyDescent="0.2">
      <c r="A42" s="46"/>
      <c r="B42" s="14"/>
      <c r="C42" s="1"/>
      <c r="D42" s="15"/>
      <c r="E42" s="14"/>
      <c r="F42" s="16"/>
      <c r="G42" s="33"/>
      <c r="H42" s="18"/>
      <c r="I42" s="18"/>
      <c r="J42" s="20"/>
      <c r="K42" s="34"/>
      <c r="L42" s="20"/>
      <c r="M42" s="20"/>
      <c r="N42" s="34"/>
      <c r="O42" s="22"/>
    </row>
    <row r="43" spans="1:15" s="32" customFormat="1" ht="69.900000000000006" customHeight="1" x14ac:dyDescent="0.2">
      <c r="A43" s="46"/>
      <c r="B43" s="14"/>
      <c r="C43" s="1"/>
      <c r="D43" s="15"/>
      <c r="E43" s="14"/>
      <c r="F43" s="16"/>
      <c r="G43" s="33"/>
      <c r="H43" s="18"/>
      <c r="I43" s="18"/>
      <c r="J43" s="20"/>
      <c r="K43" s="34"/>
      <c r="L43" s="20"/>
      <c r="M43" s="20"/>
      <c r="N43" s="34"/>
      <c r="O43" s="22"/>
    </row>
    <row r="44" spans="1:15" s="32" customFormat="1" ht="69.900000000000006" customHeight="1" x14ac:dyDescent="0.2">
      <c r="A44" s="46"/>
      <c r="B44" s="14"/>
      <c r="C44" s="1"/>
      <c r="D44" s="15"/>
      <c r="E44" s="14"/>
      <c r="F44" s="16"/>
      <c r="G44" s="33"/>
      <c r="H44" s="18"/>
      <c r="I44" s="18"/>
      <c r="J44" s="20"/>
      <c r="K44" s="34"/>
      <c r="L44" s="20"/>
      <c r="M44" s="20"/>
      <c r="N44" s="34"/>
      <c r="O44" s="22"/>
    </row>
    <row r="45" spans="1:15" s="32" customFormat="1" ht="69.900000000000006" customHeight="1" x14ac:dyDescent="0.2">
      <c r="A45" s="46"/>
      <c r="B45" s="14"/>
      <c r="C45" s="1"/>
      <c r="D45" s="15"/>
      <c r="E45" s="14"/>
      <c r="F45" s="16"/>
      <c r="G45" s="33"/>
      <c r="H45" s="18"/>
      <c r="I45" s="18"/>
      <c r="J45" s="20"/>
      <c r="K45" s="34"/>
      <c r="L45" s="20"/>
      <c r="M45" s="20"/>
      <c r="N45" s="34"/>
      <c r="O45" s="22"/>
    </row>
    <row r="46" spans="1:15" s="32" customFormat="1" ht="69.900000000000006" customHeight="1" x14ac:dyDescent="0.2">
      <c r="A46" s="46"/>
      <c r="B46" s="14"/>
      <c r="C46" s="1"/>
      <c r="D46" s="15"/>
      <c r="E46" s="14"/>
      <c r="F46" s="16"/>
      <c r="G46" s="33"/>
      <c r="H46" s="18"/>
      <c r="I46" s="18"/>
      <c r="J46" s="20"/>
      <c r="K46" s="34"/>
      <c r="L46" s="20"/>
      <c r="M46" s="20"/>
      <c r="N46" s="34"/>
      <c r="O46" s="22"/>
    </row>
    <row r="47" spans="1:15" s="32" customFormat="1" ht="69.900000000000006" customHeight="1" x14ac:dyDescent="0.2">
      <c r="A47" s="46"/>
      <c r="B47" s="14"/>
      <c r="C47" s="1"/>
      <c r="D47" s="15"/>
      <c r="E47" s="14"/>
      <c r="F47" s="16"/>
      <c r="G47" s="33"/>
      <c r="H47" s="18"/>
      <c r="I47" s="18"/>
      <c r="J47" s="20"/>
      <c r="K47" s="34"/>
      <c r="L47" s="20"/>
      <c r="M47" s="20"/>
      <c r="N47" s="34"/>
      <c r="O47" s="22"/>
    </row>
    <row r="48" spans="1:15" s="32" customFormat="1" ht="69.900000000000006" customHeight="1" x14ac:dyDescent="0.2">
      <c r="A48" s="46"/>
      <c r="B48" s="14"/>
      <c r="C48" s="1"/>
      <c r="D48" s="15"/>
      <c r="E48" s="14"/>
      <c r="F48" s="16"/>
      <c r="G48" s="33"/>
      <c r="H48" s="18"/>
      <c r="I48" s="18"/>
      <c r="J48" s="20"/>
      <c r="K48" s="34"/>
      <c r="L48" s="20"/>
      <c r="M48" s="20"/>
      <c r="N48" s="34"/>
      <c r="O48" s="22"/>
    </row>
    <row r="49" spans="1:15" s="32" customFormat="1" ht="69.900000000000006" customHeight="1" x14ac:dyDescent="0.2">
      <c r="A49" s="46"/>
      <c r="B49" s="14"/>
      <c r="C49" s="1"/>
      <c r="D49" s="15"/>
      <c r="E49" s="14"/>
      <c r="F49" s="16"/>
      <c r="G49" s="33"/>
      <c r="H49" s="18"/>
      <c r="I49" s="18"/>
      <c r="J49" s="20"/>
      <c r="K49" s="34"/>
      <c r="L49" s="20"/>
      <c r="M49" s="20"/>
      <c r="N49" s="34"/>
      <c r="O49" s="22"/>
    </row>
    <row r="50" spans="1:15" s="32" customFormat="1" ht="69.900000000000006" customHeight="1" x14ac:dyDescent="0.2">
      <c r="A50" s="46"/>
      <c r="B50" s="14"/>
      <c r="C50" s="1"/>
      <c r="D50" s="15"/>
      <c r="E50" s="14"/>
      <c r="F50" s="16"/>
      <c r="G50" s="33"/>
      <c r="H50" s="18"/>
      <c r="I50" s="18"/>
      <c r="J50" s="20"/>
      <c r="K50" s="34"/>
      <c r="L50" s="20"/>
      <c r="M50" s="20"/>
      <c r="N50" s="34"/>
      <c r="O50" s="22"/>
    </row>
    <row r="51" spans="1:15" s="32" customFormat="1" ht="69.900000000000006" customHeight="1" x14ac:dyDescent="0.2">
      <c r="A51" s="46"/>
      <c r="B51" s="14"/>
      <c r="C51" s="1"/>
      <c r="D51" s="15"/>
      <c r="E51" s="14"/>
      <c r="F51" s="16"/>
      <c r="G51" s="33"/>
      <c r="H51" s="18"/>
      <c r="I51" s="18"/>
      <c r="J51" s="20"/>
      <c r="K51" s="34"/>
      <c r="L51" s="20"/>
      <c r="M51" s="20"/>
      <c r="N51" s="34"/>
      <c r="O51" s="22"/>
    </row>
    <row r="52" spans="1:15" s="32" customFormat="1" ht="69.900000000000006" customHeight="1" x14ac:dyDescent="0.2">
      <c r="A52" s="46"/>
      <c r="B52" s="14"/>
      <c r="C52" s="1"/>
      <c r="D52" s="15"/>
      <c r="E52" s="14"/>
      <c r="F52" s="16"/>
      <c r="G52" s="33"/>
      <c r="H52" s="18"/>
      <c r="I52" s="18"/>
      <c r="J52" s="20"/>
      <c r="K52" s="34"/>
      <c r="L52" s="20"/>
      <c r="M52" s="20"/>
      <c r="N52" s="34"/>
      <c r="O52" s="22"/>
    </row>
    <row r="53" spans="1:15" s="32" customFormat="1" ht="69.900000000000006" customHeight="1" x14ac:dyDescent="0.2">
      <c r="A53" s="46"/>
      <c r="B53" s="14"/>
      <c r="C53" s="1"/>
      <c r="D53" s="15"/>
      <c r="E53" s="14"/>
      <c r="F53" s="16"/>
      <c r="G53" s="33"/>
      <c r="H53" s="18"/>
      <c r="I53" s="18"/>
      <c r="J53" s="20"/>
      <c r="K53" s="34"/>
      <c r="L53" s="20"/>
      <c r="M53" s="20"/>
      <c r="N53" s="34"/>
      <c r="O53" s="22"/>
    </row>
    <row r="54" spans="1:15" s="32" customFormat="1" ht="69.900000000000006" customHeight="1" x14ac:dyDescent="0.2">
      <c r="A54" s="46"/>
      <c r="B54" s="14"/>
      <c r="C54" s="1"/>
      <c r="D54" s="15"/>
      <c r="E54" s="14"/>
      <c r="F54" s="16"/>
      <c r="G54" s="33"/>
      <c r="H54" s="18"/>
      <c r="I54" s="18"/>
      <c r="J54" s="20"/>
      <c r="K54" s="34"/>
      <c r="L54" s="20"/>
      <c r="M54" s="20"/>
      <c r="N54" s="34"/>
      <c r="O54" s="22"/>
    </row>
    <row r="55" spans="1:15" s="32" customFormat="1" ht="69.900000000000006" customHeight="1" x14ac:dyDescent="0.2">
      <c r="A55" s="46"/>
      <c r="B55" s="14"/>
      <c r="C55" s="1"/>
      <c r="D55" s="15"/>
      <c r="E55" s="14"/>
      <c r="F55" s="16"/>
      <c r="G55" s="33"/>
      <c r="H55" s="18"/>
      <c r="I55" s="18"/>
      <c r="J55" s="20"/>
      <c r="K55" s="34"/>
      <c r="L55" s="20"/>
      <c r="M55" s="20"/>
      <c r="N55" s="34"/>
      <c r="O55" s="22"/>
    </row>
    <row r="56" spans="1:15" s="32" customFormat="1" ht="69.900000000000006" customHeight="1" x14ac:dyDescent="0.2">
      <c r="A56" s="46"/>
      <c r="B56" s="14"/>
      <c r="C56" s="1"/>
      <c r="D56" s="15"/>
      <c r="E56" s="14"/>
      <c r="F56" s="16"/>
      <c r="G56" s="33"/>
      <c r="H56" s="18"/>
      <c r="I56" s="18"/>
      <c r="J56" s="20"/>
      <c r="K56" s="34"/>
      <c r="L56" s="20"/>
      <c r="M56" s="20"/>
      <c r="N56" s="34"/>
      <c r="O56" s="22"/>
    </row>
    <row r="57" spans="1:15" s="32" customFormat="1" ht="69.900000000000006" customHeight="1" x14ac:dyDescent="0.2">
      <c r="A57" s="46"/>
      <c r="B57" s="14"/>
      <c r="C57" s="1"/>
      <c r="D57" s="15"/>
      <c r="E57" s="14"/>
      <c r="F57" s="16"/>
      <c r="G57" s="33"/>
      <c r="H57" s="18"/>
      <c r="I57" s="18"/>
      <c r="J57" s="20"/>
      <c r="K57" s="34"/>
      <c r="L57" s="20"/>
      <c r="M57" s="20"/>
      <c r="N57" s="34"/>
      <c r="O57" s="22"/>
    </row>
    <row r="58" spans="1:15" s="32" customFormat="1" ht="69.900000000000006" customHeight="1" x14ac:dyDescent="0.2">
      <c r="A58" s="46"/>
      <c r="B58" s="14"/>
      <c r="C58" s="1"/>
      <c r="D58" s="15"/>
      <c r="E58" s="14"/>
      <c r="F58" s="16"/>
      <c r="G58" s="33"/>
      <c r="H58" s="18"/>
      <c r="I58" s="18"/>
      <c r="J58" s="20"/>
      <c r="K58" s="34"/>
      <c r="L58" s="20"/>
      <c r="M58" s="20"/>
      <c r="N58" s="34"/>
      <c r="O58" s="22"/>
    </row>
    <row r="59" spans="1:15" s="32" customFormat="1" ht="69.900000000000006" customHeight="1" x14ac:dyDescent="0.2">
      <c r="A59" s="46"/>
      <c r="B59" s="14"/>
      <c r="C59" s="1"/>
      <c r="D59" s="15"/>
      <c r="E59" s="14"/>
      <c r="F59" s="16"/>
      <c r="G59" s="33"/>
      <c r="H59" s="18"/>
      <c r="I59" s="18"/>
      <c r="J59" s="20"/>
      <c r="K59" s="34"/>
      <c r="L59" s="20"/>
      <c r="M59" s="20"/>
      <c r="N59" s="34"/>
      <c r="O59" s="22"/>
    </row>
    <row r="60" spans="1:15" s="32" customFormat="1" ht="69.900000000000006" customHeight="1" x14ac:dyDescent="0.2">
      <c r="A60" s="46"/>
      <c r="B60" s="14"/>
      <c r="C60" s="1"/>
      <c r="D60" s="15"/>
      <c r="E60" s="14"/>
      <c r="F60" s="16"/>
      <c r="G60" s="33"/>
      <c r="H60" s="18"/>
      <c r="I60" s="18"/>
      <c r="J60" s="20"/>
      <c r="K60" s="34"/>
      <c r="L60" s="20"/>
      <c r="M60" s="20"/>
      <c r="N60" s="34"/>
      <c r="O60" s="22"/>
    </row>
    <row r="61" spans="1:15" s="32" customFormat="1" ht="69.900000000000006" customHeight="1" x14ac:dyDescent="0.2">
      <c r="A61" s="46"/>
      <c r="B61" s="14"/>
      <c r="C61" s="1"/>
      <c r="D61" s="15"/>
      <c r="E61" s="14"/>
      <c r="F61" s="16"/>
      <c r="G61" s="33"/>
      <c r="H61" s="18"/>
      <c r="I61" s="18"/>
      <c r="J61" s="20"/>
      <c r="K61" s="34"/>
      <c r="L61" s="20"/>
      <c r="M61" s="20"/>
      <c r="N61" s="34"/>
      <c r="O61" s="22"/>
    </row>
    <row r="62" spans="1:15" s="32" customFormat="1" ht="69.900000000000006" customHeight="1" x14ac:dyDescent="0.2">
      <c r="A62" s="46"/>
      <c r="B62" s="14"/>
      <c r="C62" s="1"/>
      <c r="D62" s="15"/>
      <c r="E62" s="14"/>
      <c r="F62" s="16"/>
      <c r="G62" s="33"/>
      <c r="H62" s="18"/>
      <c r="I62" s="18"/>
      <c r="J62" s="20"/>
      <c r="K62" s="34"/>
      <c r="L62" s="20"/>
      <c r="M62" s="20"/>
      <c r="N62" s="34"/>
      <c r="O62" s="22"/>
    </row>
    <row r="63" spans="1:15" s="32" customFormat="1" ht="69.900000000000006" customHeight="1" x14ac:dyDescent="0.2">
      <c r="A63" s="46"/>
      <c r="B63" s="14"/>
      <c r="C63" s="1"/>
      <c r="D63" s="15"/>
      <c r="E63" s="14"/>
      <c r="F63" s="16"/>
      <c r="G63" s="33"/>
      <c r="H63" s="18"/>
      <c r="I63" s="18"/>
      <c r="J63" s="20"/>
      <c r="K63" s="34"/>
      <c r="L63" s="20"/>
      <c r="M63" s="20"/>
      <c r="N63" s="34"/>
      <c r="O63" s="22"/>
    </row>
    <row r="64" spans="1:15" s="32" customFormat="1" ht="69.900000000000006" customHeight="1" x14ac:dyDescent="0.2">
      <c r="A64" s="46"/>
      <c r="B64" s="14"/>
      <c r="C64" s="1"/>
      <c r="D64" s="15"/>
      <c r="E64" s="14"/>
      <c r="F64" s="16"/>
      <c r="G64" s="33"/>
      <c r="H64" s="18"/>
      <c r="I64" s="18"/>
      <c r="J64" s="20"/>
      <c r="K64" s="34"/>
      <c r="L64" s="20"/>
      <c r="M64" s="20"/>
      <c r="N64" s="34"/>
      <c r="O64" s="22"/>
    </row>
    <row r="65" spans="1:15" s="32" customFormat="1" ht="69.900000000000006" customHeight="1" x14ac:dyDescent="0.2">
      <c r="A65" s="46"/>
      <c r="B65" s="14"/>
      <c r="C65" s="1"/>
      <c r="D65" s="15"/>
      <c r="E65" s="14"/>
      <c r="F65" s="16"/>
      <c r="G65" s="33"/>
      <c r="H65" s="18"/>
      <c r="I65" s="18"/>
      <c r="J65" s="20"/>
      <c r="K65" s="34"/>
      <c r="L65" s="20"/>
      <c r="M65" s="20"/>
      <c r="N65" s="34"/>
      <c r="O65" s="22"/>
    </row>
    <row r="66" spans="1:15" s="32" customFormat="1" ht="69.900000000000006" customHeight="1" x14ac:dyDescent="0.2">
      <c r="A66" s="46"/>
      <c r="B66" s="14"/>
      <c r="C66" s="1"/>
      <c r="D66" s="15"/>
      <c r="E66" s="14"/>
      <c r="F66" s="16"/>
      <c r="G66" s="33"/>
      <c r="H66" s="18"/>
      <c r="I66" s="18"/>
      <c r="J66" s="20"/>
      <c r="K66" s="34"/>
      <c r="L66" s="20"/>
      <c r="M66" s="20"/>
      <c r="N66" s="34"/>
      <c r="O66" s="22"/>
    </row>
    <row r="67" spans="1:15" s="32" customFormat="1" ht="69.900000000000006" customHeight="1" x14ac:dyDescent="0.2">
      <c r="A67" s="46"/>
      <c r="B67" s="14"/>
      <c r="C67" s="1"/>
      <c r="D67" s="15"/>
      <c r="E67" s="14"/>
      <c r="F67" s="16"/>
      <c r="G67" s="33"/>
      <c r="H67" s="18"/>
      <c r="I67" s="18"/>
      <c r="J67" s="20"/>
      <c r="K67" s="34"/>
      <c r="L67" s="20"/>
      <c r="M67" s="20"/>
      <c r="N67" s="34"/>
      <c r="O67" s="22"/>
    </row>
    <row r="68" spans="1:15" s="32" customFormat="1" ht="69.900000000000006" customHeight="1" x14ac:dyDescent="0.2">
      <c r="A68" s="46"/>
      <c r="B68" s="14"/>
      <c r="C68" s="1"/>
      <c r="D68" s="15"/>
      <c r="E68" s="14"/>
      <c r="F68" s="16"/>
      <c r="G68" s="33"/>
      <c r="H68" s="18"/>
      <c r="I68" s="18"/>
      <c r="J68" s="20"/>
      <c r="K68" s="34"/>
      <c r="L68" s="20"/>
      <c r="M68" s="20"/>
      <c r="N68" s="34"/>
      <c r="O68" s="22"/>
    </row>
    <row r="69" spans="1:15" s="32" customFormat="1" ht="69.900000000000006" customHeight="1" x14ac:dyDescent="0.2">
      <c r="A69" s="46"/>
      <c r="B69" s="14"/>
      <c r="C69" s="1"/>
      <c r="D69" s="15"/>
      <c r="E69" s="14"/>
      <c r="F69" s="16"/>
      <c r="G69" s="33"/>
      <c r="H69" s="18"/>
      <c r="I69" s="18"/>
      <c r="J69" s="20"/>
      <c r="K69" s="34"/>
      <c r="L69" s="20"/>
      <c r="M69" s="20"/>
      <c r="N69" s="34"/>
      <c r="O69" s="22"/>
    </row>
    <row r="70" spans="1:15" s="32" customFormat="1" ht="69.900000000000006" customHeight="1" x14ac:dyDescent="0.2">
      <c r="A70" s="46"/>
      <c r="B70" s="14"/>
      <c r="C70" s="1"/>
      <c r="D70" s="15"/>
      <c r="E70" s="14"/>
      <c r="F70" s="16"/>
      <c r="G70" s="33"/>
      <c r="H70" s="18"/>
      <c r="I70" s="18"/>
      <c r="J70" s="20"/>
      <c r="K70" s="34"/>
      <c r="L70" s="20"/>
      <c r="M70" s="20"/>
      <c r="N70" s="34"/>
      <c r="O70" s="22"/>
    </row>
    <row r="71" spans="1:15" s="32" customFormat="1" ht="69.900000000000006" customHeight="1" x14ac:dyDescent="0.2">
      <c r="A71" s="46"/>
      <c r="B71" s="14"/>
      <c r="C71" s="1"/>
      <c r="D71" s="15"/>
      <c r="E71" s="14"/>
      <c r="F71" s="16"/>
      <c r="G71" s="33"/>
      <c r="H71" s="18"/>
      <c r="I71" s="18"/>
      <c r="J71" s="20"/>
      <c r="K71" s="34"/>
      <c r="L71" s="20"/>
      <c r="M71" s="20"/>
      <c r="N71" s="34"/>
      <c r="O71" s="22"/>
    </row>
    <row r="72" spans="1:15" s="32" customFormat="1" ht="69.900000000000006" customHeight="1" x14ac:dyDescent="0.2">
      <c r="A72" s="46"/>
      <c r="B72" s="14"/>
      <c r="C72" s="1"/>
      <c r="D72" s="15"/>
      <c r="E72" s="14"/>
      <c r="F72" s="16"/>
      <c r="G72" s="33"/>
      <c r="H72" s="18"/>
      <c r="I72" s="18"/>
      <c r="J72" s="20"/>
      <c r="K72" s="34"/>
      <c r="L72" s="20"/>
      <c r="M72" s="20"/>
      <c r="N72" s="34"/>
      <c r="O72" s="22"/>
    </row>
    <row r="73" spans="1:15" s="32" customFormat="1" ht="69.900000000000006" customHeight="1" x14ac:dyDescent="0.2">
      <c r="A73" s="46"/>
      <c r="B73" s="14"/>
      <c r="C73" s="1"/>
      <c r="D73" s="15"/>
      <c r="E73" s="14"/>
      <c r="F73" s="16"/>
      <c r="G73" s="33"/>
      <c r="H73" s="18"/>
      <c r="I73" s="18"/>
      <c r="J73" s="20"/>
      <c r="K73" s="34"/>
      <c r="L73" s="20"/>
      <c r="M73" s="20"/>
      <c r="N73" s="34"/>
      <c r="O73" s="22"/>
    </row>
    <row r="74" spans="1:15" s="32" customFormat="1" ht="69.900000000000006" customHeight="1" x14ac:dyDescent="0.2">
      <c r="A74" s="46"/>
      <c r="B74" s="14"/>
      <c r="C74" s="1"/>
      <c r="D74" s="15"/>
      <c r="E74" s="14"/>
      <c r="F74" s="16"/>
      <c r="G74" s="33"/>
      <c r="H74" s="18"/>
      <c r="I74" s="18"/>
      <c r="J74" s="20"/>
      <c r="K74" s="34"/>
      <c r="L74" s="20"/>
      <c r="M74" s="20"/>
      <c r="N74" s="34"/>
      <c r="O74" s="22"/>
    </row>
    <row r="75" spans="1:15" s="32" customFormat="1" ht="69.900000000000006" customHeight="1" x14ac:dyDescent="0.2">
      <c r="A75" s="46"/>
      <c r="B75" s="14"/>
      <c r="C75" s="1"/>
      <c r="D75" s="15"/>
      <c r="E75" s="14"/>
      <c r="F75" s="16"/>
      <c r="G75" s="33"/>
      <c r="H75" s="18"/>
      <c r="I75" s="18"/>
      <c r="J75" s="20"/>
      <c r="K75" s="34"/>
      <c r="L75" s="20"/>
      <c r="M75" s="20"/>
      <c r="N75" s="34"/>
      <c r="O75" s="22"/>
    </row>
    <row r="76" spans="1:15" s="32" customFormat="1" ht="69.900000000000006" customHeight="1" x14ac:dyDescent="0.2">
      <c r="A76" s="46"/>
      <c r="B76" s="14"/>
      <c r="C76" s="1"/>
      <c r="D76" s="15"/>
      <c r="E76" s="14"/>
      <c r="F76" s="16"/>
      <c r="G76" s="33"/>
      <c r="H76" s="18"/>
      <c r="I76" s="18"/>
      <c r="J76" s="20"/>
      <c r="K76" s="34"/>
      <c r="L76" s="20"/>
      <c r="M76" s="20"/>
      <c r="N76" s="34"/>
      <c r="O76" s="22"/>
    </row>
    <row r="77" spans="1:15" s="32" customFormat="1" ht="69.900000000000006" customHeight="1" x14ac:dyDescent="0.2">
      <c r="A77" s="46"/>
      <c r="B77" s="14"/>
      <c r="C77" s="1"/>
      <c r="D77" s="15"/>
      <c r="E77" s="14"/>
      <c r="F77" s="16"/>
      <c r="G77" s="33"/>
      <c r="H77" s="18"/>
      <c r="I77" s="18"/>
      <c r="J77" s="20"/>
      <c r="K77" s="34"/>
      <c r="L77" s="20"/>
      <c r="M77" s="20"/>
      <c r="N77" s="34"/>
      <c r="O77" s="22"/>
    </row>
    <row r="78" spans="1:15" s="32" customFormat="1" ht="69.900000000000006" customHeight="1" x14ac:dyDescent="0.2">
      <c r="A78" s="46"/>
      <c r="B78" s="14"/>
      <c r="C78" s="1"/>
      <c r="D78" s="15"/>
      <c r="E78" s="14"/>
      <c r="F78" s="16"/>
      <c r="G78" s="33"/>
      <c r="H78" s="18"/>
      <c r="I78" s="18"/>
      <c r="J78" s="20"/>
      <c r="K78" s="34"/>
      <c r="L78" s="20"/>
      <c r="M78" s="20"/>
      <c r="N78" s="34"/>
      <c r="O78" s="22"/>
    </row>
    <row r="79" spans="1:15" s="32" customFormat="1" ht="69.900000000000006" customHeight="1" x14ac:dyDescent="0.2">
      <c r="A79" s="46"/>
      <c r="B79" s="14"/>
      <c r="C79" s="1"/>
      <c r="D79" s="15"/>
      <c r="E79" s="14"/>
      <c r="F79" s="16"/>
      <c r="G79" s="33"/>
      <c r="H79" s="18"/>
      <c r="I79" s="18"/>
      <c r="J79" s="20"/>
      <c r="K79" s="34"/>
      <c r="L79" s="20"/>
      <c r="M79" s="20"/>
      <c r="N79" s="34"/>
      <c r="O79" s="22"/>
    </row>
    <row r="80" spans="1:15" s="32" customFormat="1" x14ac:dyDescent="0.2">
      <c r="A80" s="46"/>
      <c r="B80" s="14"/>
      <c r="C80" s="1"/>
      <c r="D80" s="15"/>
      <c r="E80" s="14"/>
      <c r="F80" s="16"/>
      <c r="G80" s="33"/>
      <c r="H80" s="18"/>
      <c r="I80" s="18"/>
      <c r="J80" s="20"/>
      <c r="K80" s="34"/>
      <c r="L80" s="20"/>
      <c r="M80" s="20"/>
      <c r="N80" s="34"/>
      <c r="O80" s="22"/>
    </row>
    <row r="81" spans="1:15" s="32" customFormat="1" x14ac:dyDescent="0.2">
      <c r="A81" s="46"/>
      <c r="B81" s="14"/>
      <c r="C81" s="1"/>
      <c r="D81" s="15"/>
      <c r="E81" s="14"/>
      <c r="F81" s="16"/>
      <c r="G81" s="33"/>
      <c r="H81" s="18"/>
      <c r="I81" s="18"/>
      <c r="J81" s="20"/>
      <c r="K81" s="34"/>
      <c r="L81" s="20"/>
      <c r="M81" s="20"/>
      <c r="N81" s="34"/>
      <c r="O81" s="22"/>
    </row>
    <row r="82" spans="1:15" s="32" customFormat="1" x14ac:dyDescent="0.2">
      <c r="A82" s="46"/>
      <c r="B82" s="14"/>
      <c r="C82" s="1"/>
      <c r="D82" s="15"/>
      <c r="E82" s="14"/>
      <c r="F82" s="16"/>
      <c r="G82" s="33"/>
      <c r="H82" s="18"/>
      <c r="I82" s="18"/>
      <c r="J82" s="20"/>
      <c r="K82" s="34"/>
      <c r="L82" s="20"/>
      <c r="M82" s="20"/>
      <c r="N82" s="34"/>
      <c r="O82" s="22"/>
    </row>
    <row r="83" spans="1:15" s="32" customFormat="1" x14ac:dyDescent="0.2">
      <c r="A83" s="46"/>
      <c r="B83" s="14"/>
      <c r="C83" s="1"/>
      <c r="D83" s="15"/>
      <c r="E83" s="14"/>
      <c r="F83" s="16"/>
      <c r="G83" s="33"/>
      <c r="H83" s="18"/>
      <c r="I83" s="18"/>
      <c r="J83" s="20"/>
      <c r="K83" s="34"/>
      <c r="L83" s="20"/>
      <c r="M83" s="20"/>
      <c r="N83" s="34"/>
      <c r="O83" s="22"/>
    </row>
    <row r="84" spans="1:15" s="32" customFormat="1" x14ac:dyDescent="0.2">
      <c r="A84" s="46"/>
      <c r="B84" s="14"/>
      <c r="C84" s="1"/>
      <c r="D84" s="15"/>
      <c r="E84" s="14"/>
      <c r="F84" s="16"/>
      <c r="G84" s="33"/>
      <c r="H84" s="18"/>
      <c r="I84" s="18"/>
      <c r="J84" s="20"/>
      <c r="K84" s="34"/>
      <c r="L84" s="20"/>
      <c r="M84" s="20"/>
      <c r="N84" s="34"/>
      <c r="O84" s="22"/>
    </row>
    <row r="85" spans="1:15" s="32" customFormat="1" ht="112.2" customHeight="1" x14ac:dyDescent="0.2">
      <c r="A85" s="46"/>
      <c r="B85" s="14"/>
      <c r="C85" s="1"/>
      <c r="D85" s="15"/>
      <c r="E85" s="14"/>
      <c r="F85" s="16"/>
      <c r="G85" s="33"/>
      <c r="H85" s="18"/>
      <c r="I85" s="18"/>
      <c r="J85" s="20"/>
      <c r="K85" s="34"/>
      <c r="L85" s="20"/>
      <c r="M85" s="20"/>
      <c r="N85" s="34"/>
      <c r="O85" s="22"/>
    </row>
    <row r="86" spans="1:15" s="32" customFormat="1" ht="58.8" customHeight="1" x14ac:dyDescent="0.2">
      <c r="A86" s="46"/>
      <c r="B86" s="14"/>
      <c r="C86" s="1"/>
      <c r="D86" s="15"/>
      <c r="E86" s="14"/>
      <c r="F86" s="16"/>
      <c r="G86" s="33"/>
      <c r="H86" s="18"/>
      <c r="I86" s="18"/>
      <c r="J86" s="20"/>
      <c r="K86" s="34"/>
      <c r="L86" s="20"/>
      <c r="M86" s="20"/>
      <c r="N86" s="34"/>
      <c r="O86" s="22"/>
    </row>
    <row r="87" spans="1:15" s="32" customFormat="1" x14ac:dyDescent="0.2">
      <c r="A87" s="46"/>
      <c r="B87" s="14"/>
      <c r="C87" s="1"/>
      <c r="D87" s="15"/>
      <c r="E87" s="14"/>
      <c r="F87" s="16"/>
      <c r="G87" s="33"/>
      <c r="H87" s="18"/>
      <c r="I87" s="18"/>
      <c r="J87" s="20"/>
      <c r="K87" s="34"/>
      <c r="L87" s="20"/>
      <c r="M87" s="20"/>
      <c r="N87" s="34"/>
      <c r="O87" s="22"/>
    </row>
    <row r="88" spans="1:15" s="32" customFormat="1" ht="66.599999999999994" customHeight="1" x14ac:dyDescent="0.2">
      <c r="A88" s="46"/>
      <c r="B88" s="14"/>
      <c r="C88" s="1"/>
      <c r="D88" s="15"/>
      <c r="E88" s="14"/>
      <c r="F88" s="16"/>
      <c r="G88" s="33"/>
      <c r="H88" s="18"/>
      <c r="I88" s="18"/>
      <c r="J88" s="20"/>
      <c r="K88" s="34"/>
      <c r="L88" s="20"/>
      <c r="M88" s="20"/>
      <c r="N88" s="34"/>
      <c r="O88" s="22"/>
    </row>
    <row r="89" spans="1:15" s="32" customFormat="1" ht="63.6" customHeight="1" x14ac:dyDescent="0.2">
      <c r="A89" s="46"/>
      <c r="B89" s="14"/>
      <c r="C89" s="1"/>
      <c r="D89" s="15"/>
      <c r="E89" s="14"/>
      <c r="F89" s="16"/>
      <c r="G89" s="33"/>
      <c r="H89" s="18"/>
      <c r="I89" s="18"/>
      <c r="J89" s="20"/>
      <c r="K89" s="34"/>
      <c r="L89" s="20"/>
      <c r="M89" s="20"/>
      <c r="N89" s="34"/>
      <c r="O89" s="22"/>
    </row>
    <row r="90" spans="1:15" s="32" customFormat="1" ht="69.900000000000006" customHeight="1" x14ac:dyDescent="0.2">
      <c r="A90" s="46"/>
      <c r="B90" s="14"/>
      <c r="C90" s="1"/>
      <c r="D90" s="15"/>
      <c r="E90" s="14"/>
      <c r="F90" s="16"/>
      <c r="G90" s="33"/>
      <c r="H90" s="18"/>
      <c r="I90" s="18"/>
      <c r="J90" s="20"/>
      <c r="K90" s="34"/>
      <c r="L90" s="20"/>
      <c r="M90" s="20"/>
      <c r="N90" s="34"/>
      <c r="O90" s="22"/>
    </row>
    <row r="91" spans="1:15" s="32" customFormat="1" ht="63" customHeight="1" x14ac:dyDescent="0.2">
      <c r="A91" s="46"/>
      <c r="B91" s="14"/>
      <c r="C91" s="1"/>
      <c r="D91" s="15"/>
      <c r="E91" s="14"/>
      <c r="F91" s="16"/>
      <c r="G91" s="33"/>
      <c r="H91" s="18"/>
      <c r="I91" s="18"/>
      <c r="J91" s="20"/>
      <c r="K91" s="34"/>
      <c r="L91" s="20"/>
      <c r="M91" s="20"/>
      <c r="N91" s="34"/>
      <c r="O91" s="22"/>
    </row>
    <row r="92" spans="1:15" s="32" customFormat="1" ht="73.8" customHeight="1" x14ac:dyDescent="0.2">
      <c r="A92" s="46"/>
      <c r="B92" s="14"/>
      <c r="C92" s="1"/>
      <c r="D92" s="15"/>
      <c r="E92" s="14"/>
      <c r="F92" s="16"/>
      <c r="G92" s="33"/>
      <c r="H92" s="18"/>
      <c r="I92" s="18"/>
      <c r="J92" s="20"/>
      <c r="K92" s="34"/>
      <c r="L92" s="20"/>
      <c r="M92" s="20"/>
      <c r="N92" s="34"/>
      <c r="O92" s="22"/>
    </row>
    <row r="93" spans="1:15" s="32" customFormat="1" ht="69.900000000000006" customHeight="1" x14ac:dyDescent="0.2">
      <c r="A93" s="46"/>
      <c r="B93" s="14"/>
      <c r="C93" s="1"/>
      <c r="D93" s="15"/>
      <c r="E93" s="14"/>
      <c r="F93" s="16"/>
      <c r="G93" s="33"/>
      <c r="H93" s="18"/>
      <c r="I93" s="18"/>
      <c r="J93" s="20"/>
      <c r="K93" s="34"/>
      <c r="L93" s="20"/>
      <c r="M93" s="20"/>
      <c r="N93" s="34"/>
      <c r="O93" s="22"/>
    </row>
    <row r="94" spans="1:15" s="32" customFormat="1" ht="69.900000000000006" customHeight="1" x14ac:dyDescent="0.2">
      <c r="A94" s="46"/>
      <c r="B94" s="14"/>
      <c r="C94" s="1"/>
      <c r="D94" s="15"/>
      <c r="E94" s="14"/>
      <c r="F94" s="16"/>
      <c r="G94" s="33"/>
      <c r="H94" s="18"/>
      <c r="I94" s="18"/>
      <c r="J94" s="20"/>
      <c r="K94" s="34"/>
      <c r="L94" s="20"/>
      <c r="M94" s="20"/>
      <c r="N94" s="34"/>
      <c r="O94" s="22"/>
    </row>
    <row r="95" spans="1:15" s="32" customFormat="1" ht="69.900000000000006" customHeight="1" x14ac:dyDescent="0.2">
      <c r="A95" s="46"/>
      <c r="B95" s="14"/>
      <c r="C95" s="1"/>
      <c r="D95" s="15"/>
      <c r="E95" s="14"/>
      <c r="F95" s="16"/>
      <c r="G95" s="33"/>
      <c r="H95" s="18"/>
      <c r="I95" s="18"/>
      <c r="J95" s="20"/>
      <c r="K95" s="34"/>
      <c r="L95" s="20"/>
      <c r="M95" s="20"/>
      <c r="N95" s="34"/>
      <c r="O95" s="22"/>
    </row>
    <row r="96" spans="1:15" s="32" customFormat="1" x14ac:dyDescent="0.2">
      <c r="A96" s="46"/>
      <c r="B96" s="14"/>
      <c r="C96" s="1"/>
      <c r="D96" s="15"/>
      <c r="E96" s="14"/>
      <c r="F96" s="16"/>
      <c r="G96" s="33"/>
      <c r="H96" s="18"/>
      <c r="I96" s="18"/>
      <c r="J96" s="20"/>
      <c r="K96" s="34"/>
      <c r="L96" s="20"/>
      <c r="M96" s="20"/>
      <c r="N96" s="34"/>
      <c r="O96" s="22"/>
    </row>
    <row r="97" spans="1:16" s="32" customFormat="1" ht="69.900000000000006" customHeight="1" x14ac:dyDescent="0.2">
      <c r="A97" s="46"/>
      <c r="B97" s="14" t="s">
        <v>36</v>
      </c>
      <c r="C97" s="1" t="s">
        <v>36</v>
      </c>
      <c r="D97" s="15" t="s">
        <v>36</v>
      </c>
      <c r="E97" s="14" t="s">
        <v>36</v>
      </c>
      <c r="F97" s="16" t="s">
        <v>36</v>
      </c>
      <c r="G97" s="33" t="s">
        <v>36</v>
      </c>
      <c r="H97" s="18" t="s">
        <v>36</v>
      </c>
      <c r="I97" s="18" t="s">
        <v>36</v>
      </c>
      <c r="J97" s="20" t="s">
        <v>36</v>
      </c>
      <c r="K97" s="34"/>
      <c r="L97" s="20" t="s">
        <v>36</v>
      </c>
      <c r="M97" s="20" t="s">
        <v>36</v>
      </c>
      <c r="N97" s="34" t="s">
        <v>36</v>
      </c>
      <c r="O97" s="22" t="s">
        <v>36</v>
      </c>
    </row>
    <row r="98" spans="1:16" s="32" customFormat="1" ht="69.900000000000006" customHeight="1" x14ac:dyDescent="0.2">
      <c r="A98" s="46"/>
      <c r="B98" s="14" t="s">
        <v>36</v>
      </c>
      <c r="C98" s="1" t="s">
        <v>36</v>
      </c>
      <c r="D98" s="15" t="s">
        <v>36</v>
      </c>
      <c r="E98" s="14" t="s">
        <v>36</v>
      </c>
      <c r="F98" s="16" t="s">
        <v>36</v>
      </c>
      <c r="G98" s="33" t="s">
        <v>36</v>
      </c>
      <c r="H98" s="18" t="s">
        <v>36</v>
      </c>
      <c r="I98" s="18" t="s">
        <v>36</v>
      </c>
      <c r="J98" s="20" t="s">
        <v>36</v>
      </c>
      <c r="K98" s="34"/>
      <c r="L98" s="20" t="s">
        <v>36</v>
      </c>
      <c r="M98" s="20" t="s">
        <v>36</v>
      </c>
      <c r="N98" s="34" t="s">
        <v>36</v>
      </c>
      <c r="O98" s="22" t="s">
        <v>36</v>
      </c>
    </row>
    <row r="99" spans="1:16" s="32" customFormat="1" ht="69.900000000000006" customHeight="1" x14ac:dyDescent="0.2">
      <c r="A99" s="46"/>
      <c r="B99" s="14" t="s">
        <v>36</v>
      </c>
      <c r="C99" s="1" t="s">
        <v>36</v>
      </c>
      <c r="D99" s="15" t="s">
        <v>36</v>
      </c>
      <c r="E99" s="14" t="s">
        <v>36</v>
      </c>
      <c r="F99" s="16" t="s">
        <v>36</v>
      </c>
      <c r="G99" s="33" t="s">
        <v>36</v>
      </c>
      <c r="H99" s="18" t="s">
        <v>36</v>
      </c>
      <c r="I99" s="18" t="s">
        <v>36</v>
      </c>
      <c r="J99" s="20" t="s">
        <v>36</v>
      </c>
      <c r="K99" s="34"/>
      <c r="L99" s="20" t="s">
        <v>36</v>
      </c>
      <c r="M99" s="20" t="s">
        <v>36</v>
      </c>
      <c r="N99" s="34" t="s">
        <v>36</v>
      </c>
      <c r="O99" s="22" t="s">
        <v>36</v>
      </c>
    </row>
    <row r="100" spans="1:16" s="32" customFormat="1" ht="69.900000000000006" customHeight="1" x14ac:dyDescent="0.2">
      <c r="A100" s="46"/>
      <c r="B100" s="14" t="s">
        <v>36</v>
      </c>
      <c r="C100" s="1" t="s">
        <v>36</v>
      </c>
      <c r="D100" s="15" t="s">
        <v>36</v>
      </c>
      <c r="E100" s="14" t="s">
        <v>36</v>
      </c>
      <c r="F100" s="16" t="s">
        <v>36</v>
      </c>
      <c r="G100" s="33" t="s">
        <v>36</v>
      </c>
      <c r="H100" s="18" t="s">
        <v>36</v>
      </c>
      <c r="I100" s="18" t="s">
        <v>36</v>
      </c>
      <c r="J100" s="20" t="s">
        <v>36</v>
      </c>
      <c r="K100" s="34"/>
      <c r="L100" s="20" t="s">
        <v>36</v>
      </c>
      <c r="M100" s="20" t="s">
        <v>36</v>
      </c>
      <c r="N100" s="34" t="s">
        <v>36</v>
      </c>
      <c r="O100" s="22" t="s">
        <v>36</v>
      </c>
    </row>
    <row r="101" spans="1:16" s="32" customFormat="1" ht="69.900000000000006" customHeight="1" x14ac:dyDescent="0.2">
      <c r="A101" s="46"/>
      <c r="B101" s="14" t="s">
        <v>36</v>
      </c>
      <c r="C101" s="1" t="s">
        <v>36</v>
      </c>
      <c r="D101" s="15" t="s">
        <v>36</v>
      </c>
      <c r="E101" s="14" t="s">
        <v>36</v>
      </c>
      <c r="F101" s="16" t="s">
        <v>36</v>
      </c>
      <c r="G101" s="33" t="s">
        <v>36</v>
      </c>
      <c r="H101" s="18" t="s">
        <v>36</v>
      </c>
      <c r="I101" s="18" t="s">
        <v>36</v>
      </c>
      <c r="J101" s="20" t="s">
        <v>36</v>
      </c>
      <c r="K101" s="34"/>
      <c r="L101" s="20" t="s">
        <v>36</v>
      </c>
      <c r="M101" s="20" t="s">
        <v>36</v>
      </c>
      <c r="N101" s="34" t="s">
        <v>36</v>
      </c>
      <c r="O101" s="22" t="s">
        <v>36</v>
      </c>
    </row>
    <row r="102" spans="1:16" s="32" customFormat="1" ht="69.900000000000006" customHeight="1" x14ac:dyDescent="0.2">
      <c r="A102" s="46"/>
      <c r="B102" s="14" t="s">
        <v>36</v>
      </c>
      <c r="C102" s="1" t="s">
        <v>36</v>
      </c>
      <c r="D102" s="15" t="s">
        <v>36</v>
      </c>
      <c r="E102" s="14" t="s">
        <v>36</v>
      </c>
      <c r="F102" s="16" t="s">
        <v>36</v>
      </c>
      <c r="G102" s="33" t="s">
        <v>36</v>
      </c>
      <c r="H102" s="18" t="s">
        <v>36</v>
      </c>
      <c r="I102" s="18" t="s">
        <v>36</v>
      </c>
      <c r="J102" s="20" t="s">
        <v>36</v>
      </c>
      <c r="K102" s="34"/>
      <c r="L102" s="20" t="s">
        <v>36</v>
      </c>
      <c r="M102" s="20" t="s">
        <v>36</v>
      </c>
      <c r="N102" s="34" t="s">
        <v>36</v>
      </c>
      <c r="O102" s="22" t="s">
        <v>36</v>
      </c>
    </row>
    <row r="103" spans="1:16" s="32" customFormat="1" ht="69.900000000000006" customHeight="1" x14ac:dyDescent="0.2">
      <c r="A103" s="46"/>
      <c r="B103" s="14" t="s">
        <v>36</v>
      </c>
      <c r="C103" s="1" t="s">
        <v>36</v>
      </c>
      <c r="D103" s="15" t="s">
        <v>36</v>
      </c>
      <c r="E103" s="14" t="s">
        <v>36</v>
      </c>
      <c r="F103" s="16" t="s">
        <v>36</v>
      </c>
      <c r="G103" s="33" t="s">
        <v>36</v>
      </c>
      <c r="H103" s="18" t="s">
        <v>36</v>
      </c>
      <c r="I103" s="18" t="s">
        <v>36</v>
      </c>
      <c r="J103" s="20" t="s">
        <v>36</v>
      </c>
      <c r="K103" s="34"/>
      <c r="L103" s="20" t="s">
        <v>36</v>
      </c>
      <c r="M103" s="20" t="s">
        <v>36</v>
      </c>
      <c r="N103" s="34" t="s">
        <v>36</v>
      </c>
      <c r="O103" s="22" t="s">
        <v>36</v>
      </c>
    </row>
    <row r="104" spans="1:16" s="35" customFormat="1" ht="69.900000000000006" customHeight="1" x14ac:dyDescent="0.2">
      <c r="A104" s="46"/>
      <c r="B104" s="14" t="s">
        <v>36</v>
      </c>
      <c r="C104" s="1" t="s">
        <v>36</v>
      </c>
      <c r="D104" s="15" t="s">
        <v>36</v>
      </c>
      <c r="E104" s="14" t="s">
        <v>36</v>
      </c>
      <c r="F104" s="16" t="s">
        <v>36</v>
      </c>
      <c r="G104" s="33" t="s">
        <v>36</v>
      </c>
      <c r="H104" s="18" t="s">
        <v>36</v>
      </c>
      <c r="I104" s="18" t="s">
        <v>36</v>
      </c>
      <c r="J104" s="20" t="s">
        <v>36</v>
      </c>
      <c r="K104" s="34"/>
      <c r="L104" s="20" t="s">
        <v>36</v>
      </c>
      <c r="M104" s="20" t="s">
        <v>36</v>
      </c>
      <c r="N104" s="34" t="s">
        <v>36</v>
      </c>
      <c r="O104" s="22" t="s">
        <v>36</v>
      </c>
      <c r="P104" s="32"/>
    </row>
    <row r="105" spans="1:16" s="35" customFormat="1" ht="69.900000000000006" customHeight="1" x14ac:dyDescent="0.2">
      <c r="A105" s="46"/>
      <c r="B105" s="14" t="s">
        <v>36</v>
      </c>
      <c r="C105" s="1" t="s">
        <v>36</v>
      </c>
      <c r="D105" s="15" t="s">
        <v>36</v>
      </c>
      <c r="E105" s="14" t="s">
        <v>36</v>
      </c>
      <c r="F105" s="16" t="s">
        <v>36</v>
      </c>
      <c r="G105" s="33" t="s">
        <v>36</v>
      </c>
      <c r="H105" s="18" t="s">
        <v>36</v>
      </c>
      <c r="I105" s="18" t="s">
        <v>36</v>
      </c>
      <c r="J105" s="20" t="s">
        <v>36</v>
      </c>
      <c r="K105" s="34"/>
      <c r="L105" s="20" t="s">
        <v>36</v>
      </c>
      <c r="M105" s="20" t="s">
        <v>36</v>
      </c>
      <c r="N105" s="34" t="s">
        <v>36</v>
      </c>
      <c r="O105" s="22" t="s">
        <v>36</v>
      </c>
      <c r="P105" s="32"/>
    </row>
    <row r="106" spans="1:16" s="35" customFormat="1" ht="69.900000000000006" customHeight="1" x14ac:dyDescent="0.2">
      <c r="A106" s="46"/>
      <c r="B106" s="14" t="str">
        <f>IF(A106="","",VLOOKUP(A106,#REF!,4,FALSE))</f>
        <v/>
      </c>
      <c r="C106" s="1" t="str">
        <f>IF(A106="","",VLOOKUP(A106,#REF!,5,FALSE))</f>
        <v/>
      </c>
      <c r="D106" s="15" t="str">
        <f>IF(A106="","",VLOOKUP(A106,#REF!,8,FALSE))</f>
        <v/>
      </c>
      <c r="E106" s="14" t="str">
        <f>IF(A106="","",VLOOKUP(A106,#REF!,9,FALSE))</f>
        <v/>
      </c>
      <c r="F106" s="16" t="str">
        <f>IF(A106="","",VLOOKUP(A106,#REF!,10,FALSE))</f>
        <v/>
      </c>
      <c r="G106" s="33" t="str">
        <f>IF(A106="","",VLOOKUP(A106,#REF!,30,FALSE))</f>
        <v/>
      </c>
      <c r="H106" s="18" t="str">
        <f>IF(A106="","",IF(VLOOKUP(A106,#REF!,15,FALSE)="他官署で調達手続きを実施のため","他官署で調達手続きを実施のため",IF(VLOOKUP(A106,#REF!,22,FALSE)="②同種の他の契約の予定価格を類推されるおそれがあるため公表しない","同種の他の契約の予定価格を類推されるおそれがあるため公表しない",IF(VLOOKUP(A106,#REF!,22,FALSE)="－","－",IF(VLOOKUP(A106,#REF!,6,FALSE)&lt;&gt;"",TEXT(VLOOKUP(A106,#REF!,15,FALSE),"#,##0円")&amp;CHAR(10)&amp;"(A)",VLOOKUP(A106,#REF!,15,FALSE))))))</f>
        <v/>
      </c>
      <c r="I106" s="18" t="str">
        <f>IF(A106="","",VLOOKUP(A106,#REF!,16,FALSE))</f>
        <v/>
      </c>
      <c r="J106" s="20" t="str">
        <f>IF(A106="","",IF(VLOOKUP(A106,#REF!,15,FALSE)="他官署で調達手続きを実施のため","－",IF(VLOOKUP(A106,#REF!,22,FALSE)="②同種の他の契約の予定価格を類推されるおそれがあるため公表しない","－",IF(VLOOKUP(A106,#REF!,22,FALSE)="－","－",IF(VLOOKUP(A106,#REF!,6,FALSE)&lt;&gt;"",TEXT(VLOOKUP(A106,#REF!,18,FALSE),"#.0%")&amp;CHAR(10)&amp;"(B/A×100)",VLOOKUP(A106,#REF!,18,FALSE))))))</f>
        <v/>
      </c>
      <c r="K106" s="34"/>
      <c r="L106" s="20" t="str">
        <f>IF(A106="","",IF(VLOOKUP(A106,#REF!,11,FALSE)="①公益社団法人","公社",IF(VLOOKUP(A106,#REF!,11,FALSE)="②公益財団法人","公財","")))</f>
        <v/>
      </c>
      <c r="M106" s="20" t="str">
        <f>IF(A106="","",VLOOKUP(A106,#REF!,12,FALSE))</f>
        <v/>
      </c>
      <c r="N106" s="34" t="str">
        <f>IF(A106="","",IF(VLOOKUP(A106,#REF!,12,FALSE)="国所管",VLOOKUP(A106,#REF!,23,FALSE),""))</f>
        <v/>
      </c>
      <c r="O106" s="22"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32"/>
    </row>
    <row r="107" spans="1:16" s="35" customFormat="1" ht="69.900000000000006" customHeight="1" x14ac:dyDescent="0.2">
      <c r="A107" s="46"/>
      <c r="B107" s="14" t="str">
        <f>IF(A107="","",VLOOKUP(A107,#REF!,4,FALSE))</f>
        <v/>
      </c>
      <c r="C107" s="1" t="str">
        <f>IF(A107="","",VLOOKUP(A107,#REF!,5,FALSE))</f>
        <v/>
      </c>
      <c r="D107" s="15" t="str">
        <f>IF(A107="","",VLOOKUP(A107,#REF!,8,FALSE))</f>
        <v/>
      </c>
      <c r="E107" s="14" t="str">
        <f>IF(A107="","",VLOOKUP(A107,#REF!,9,FALSE))</f>
        <v/>
      </c>
      <c r="F107" s="16" t="str">
        <f>IF(A107="","",VLOOKUP(A107,#REF!,10,FALSE))</f>
        <v/>
      </c>
      <c r="G107" s="33" t="str">
        <f>IF(A107="","",VLOOKUP(A107,#REF!,30,FALSE))</f>
        <v/>
      </c>
      <c r="H107" s="18" t="str">
        <f>IF(A107="","",IF(VLOOKUP(A107,#REF!,15,FALSE)="他官署で調達手続きを実施のため","他官署で調達手続きを実施のため",IF(VLOOKUP(A107,#REF!,22,FALSE)="②同種の他の契約の予定価格を類推されるおそれがあるため公表しない","同種の他の契約の予定価格を類推されるおそれがあるため公表しない",IF(VLOOKUP(A107,#REF!,22,FALSE)="－","－",IF(VLOOKUP(A107,#REF!,6,FALSE)&lt;&gt;"",TEXT(VLOOKUP(A107,#REF!,15,FALSE),"#,##0円")&amp;CHAR(10)&amp;"(A)",VLOOKUP(A107,#REF!,15,FALSE))))))</f>
        <v/>
      </c>
      <c r="I107" s="18" t="str">
        <f>IF(A107="","",VLOOKUP(A107,#REF!,16,FALSE))</f>
        <v/>
      </c>
      <c r="J107" s="20" t="str">
        <f>IF(A107="","",IF(VLOOKUP(A107,#REF!,15,FALSE)="他官署で調達手続きを実施のため","－",IF(VLOOKUP(A107,#REF!,22,FALSE)="②同種の他の契約の予定価格を類推されるおそれがあるため公表しない","－",IF(VLOOKUP(A107,#REF!,22,FALSE)="－","－",IF(VLOOKUP(A107,#REF!,6,FALSE)&lt;&gt;"",TEXT(VLOOKUP(A107,#REF!,18,FALSE),"#.0%")&amp;CHAR(10)&amp;"(B/A×100)",VLOOKUP(A107,#REF!,18,FALSE))))))</f>
        <v/>
      </c>
      <c r="K107" s="34"/>
      <c r="L107" s="20" t="str">
        <f>IF(A107="","",IF(VLOOKUP(A107,#REF!,11,FALSE)="①公益社団法人","公社",IF(VLOOKUP(A107,#REF!,11,FALSE)="②公益財団法人","公財","")))</f>
        <v/>
      </c>
      <c r="M107" s="20" t="str">
        <f>IF(A107="","",VLOOKUP(A107,#REF!,12,FALSE))</f>
        <v/>
      </c>
      <c r="N107" s="34" t="str">
        <f>IF(A107="","",IF(VLOOKUP(A107,#REF!,12,FALSE)="国所管",VLOOKUP(A107,#REF!,23,FALSE),""))</f>
        <v/>
      </c>
      <c r="O107" s="22"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32"/>
    </row>
    <row r="108" spans="1:16" s="35" customFormat="1" ht="69.900000000000006" customHeight="1" x14ac:dyDescent="0.2">
      <c r="A108" s="46"/>
      <c r="B108" s="14" t="str">
        <f>IF(A108="","",VLOOKUP(A108,#REF!,4,FALSE))</f>
        <v/>
      </c>
      <c r="C108" s="1" t="str">
        <f>IF(A108="","",VLOOKUP(A108,#REF!,5,FALSE))</f>
        <v/>
      </c>
      <c r="D108" s="15" t="str">
        <f>IF(A108="","",VLOOKUP(A108,#REF!,8,FALSE))</f>
        <v/>
      </c>
      <c r="E108" s="14" t="str">
        <f>IF(A108="","",VLOOKUP(A108,#REF!,9,FALSE))</f>
        <v/>
      </c>
      <c r="F108" s="16" t="str">
        <f>IF(A108="","",VLOOKUP(A108,#REF!,10,FALSE))</f>
        <v/>
      </c>
      <c r="G108" s="33" t="str">
        <f>IF(A108="","",VLOOKUP(A108,#REF!,30,FALSE))</f>
        <v/>
      </c>
      <c r="H108" s="18" t="str">
        <f>IF(A108="","",IF(VLOOKUP(A108,#REF!,15,FALSE)="他官署で調達手続きを実施のため","他官署で調達手続きを実施のため",IF(VLOOKUP(A108,#REF!,22,FALSE)="②同種の他の契約の予定価格を類推されるおそれがあるため公表しない","同種の他の契約の予定価格を類推されるおそれがあるため公表しない",IF(VLOOKUP(A108,#REF!,22,FALSE)="－","－",IF(VLOOKUP(A108,#REF!,6,FALSE)&lt;&gt;"",TEXT(VLOOKUP(A108,#REF!,15,FALSE),"#,##0円")&amp;CHAR(10)&amp;"(A)",VLOOKUP(A108,#REF!,15,FALSE))))))</f>
        <v/>
      </c>
      <c r="I108" s="18" t="str">
        <f>IF(A108="","",VLOOKUP(A108,#REF!,16,FALSE))</f>
        <v/>
      </c>
      <c r="J108" s="20" t="str">
        <f>IF(A108="","",IF(VLOOKUP(A108,#REF!,15,FALSE)="他官署で調達手続きを実施のため","－",IF(VLOOKUP(A108,#REF!,22,FALSE)="②同種の他の契約の予定価格を類推されるおそれがあるため公表しない","－",IF(VLOOKUP(A108,#REF!,22,FALSE)="－","－",IF(VLOOKUP(A108,#REF!,6,FALSE)&lt;&gt;"",TEXT(VLOOKUP(A108,#REF!,18,FALSE),"#.0%")&amp;CHAR(10)&amp;"(B/A×100)",VLOOKUP(A108,#REF!,18,FALSE))))))</f>
        <v/>
      </c>
      <c r="K108" s="34"/>
      <c r="L108" s="20" t="str">
        <f>IF(A108="","",IF(VLOOKUP(A108,#REF!,11,FALSE)="①公益社団法人","公社",IF(VLOOKUP(A108,#REF!,11,FALSE)="②公益財団法人","公財","")))</f>
        <v/>
      </c>
      <c r="M108" s="20" t="str">
        <f>IF(A108="","",VLOOKUP(A108,#REF!,12,FALSE))</f>
        <v/>
      </c>
      <c r="N108" s="34" t="str">
        <f>IF(A108="","",IF(VLOOKUP(A108,#REF!,12,FALSE)="国所管",VLOOKUP(A108,#REF!,23,FALSE),""))</f>
        <v/>
      </c>
      <c r="O108" s="22"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32"/>
    </row>
    <row r="109" spans="1:16" s="35" customFormat="1" ht="60" customHeight="1" x14ac:dyDescent="0.2">
      <c r="A109" s="46"/>
      <c r="B109" s="14" t="str">
        <f>IF(A109="","",VLOOKUP(A109,#REF!,4,FALSE))</f>
        <v/>
      </c>
      <c r="C109" s="1" t="str">
        <f>IF(A109="","",VLOOKUP(A109,#REF!,5,FALSE))</f>
        <v/>
      </c>
      <c r="D109" s="15" t="str">
        <f>IF(A109="","",VLOOKUP(A109,#REF!,8,FALSE))</f>
        <v/>
      </c>
      <c r="E109" s="14" t="str">
        <f>IF(A109="","",VLOOKUP(A109,#REF!,9,FALSE))</f>
        <v/>
      </c>
      <c r="F109" s="16" t="str">
        <f>IF(A109="","",VLOOKUP(A109,#REF!,10,FALSE))</f>
        <v/>
      </c>
      <c r="G109" s="33" t="str">
        <f>IF(A109="","",VLOOKUP(A109,#REF!,30,FALSE))</f>
        <v/>
      </c>
      <c r="H109" s="18" t="str">
        <f>IF(A109="","",IF(VLOOKUP(A109,#REF!,15,FALSE)="他官署で調達手続きを実施のため","他官署で調達手続きを実施のため",IF(VLOOKUP(A109,#REF!,22,FALSE)="②同種の他の契約の予定価格を類推されるおそれがあるため公表しない","同種の他の契約の予定価格を類推されるおそれがあるため公表しない",IF(VLOOKUP(A109,#REF!,22,FALSE)="－","－",IF(VLOOKUP(A109,#REF!,6,FALSE)&lt;&gt;"",TEXT(VLOOKUP(A109,#REF!,15,FALSE),"#,##0円")&amp;CHAR(10)&amp;"(A)",VLOOKUP(A109,#REF!,15,FALSE))))))</f>
        <v/>
      </c>
      <c r="I109" s="18" t="str">
        <f>IF(A109="","",VLOOKUP(A109,#REF!,16,FALSE))</f>
        <v/>
      </c>
      <c r="J109" s="20" t="str">
        <f>IF(A109="","",IF(VLOOKUP(A109,#REF!,15,FALSE)="他官署で調達手続きを実施のため","－",IF(VLOOKUP(A109,#REF!,22,FALSE)="②同種の他の契約の予定価格を類推されるおそれがあるため公表しない","－",IF(VLOOKUP(A109,#REF!,22,FALSE)="－","－",IF(VLOOKUP(A109,#REF!,6,FALSE)&lt;&gt;"",TEXT(VLOOKUP(A109,#REF!,18,FALSE),"#.0%")&amp;CHAR(10)&amp;"(B/A×100)",VLOOKUP(A109,#REF!,18,FALSE))))))</f>
        <v/>
      </c>
      <c r="K109" s="34"/>
      <c r="L109" s="20" t="str">
        <f>IF(A109="","",IF(VLOOKUP(A109,#REF!,11,FALSE)="①公益社団法人","公社",IF(VLOOKUP(A109,#REF!,11,FALSE)="②公益財団法人","公財","")))</f>
        <v/>
      </c>
      <c r="M109" s="20" t="str">
        <f>IF(A109="","",VLOOKUP(A109,#REF!,12,FALSE))</f>
        <v/>
      </c>
      <c r="N109" s="34" t="str">
        <f>IF(A109="","",IF(VLOOKUP(A109,#REF!,12,FALSE)="国所管",VLOOKUP(A109,#REF!,23,FALSE),""))</f>
        <v/>
      </c>
      <c r="O109" s="22"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32"/>
    </row>
    <row r="110" spans="1:16" s="35" customFormat="1" ht="60" customHeight="1" x14ac:dyDescent="0.2">
      <c r="A110" s="46"/>
      <c r="B110" s="14" t="str">
        <f>IF(A110="","",VLOOKUP(A110,#REF!,4,FALSE))</f>
        <v/>
      </c>
      <c r="C110" s="1" t="str">
        <f>IF(A110="","",VLOOKUP(A110,#REF!,5,FALSE))</f>
        <v/>
      </c>
      <c r="D110" s="15" t="str">
        <f>IF(A110="","",VLOOKUP(A110,#REF!,8,FALSE))</f>
        <v/>
      </c>
      <c r="E110" s="14" t="str">
        <f>IF(A110="","",VLOOKUP(A110,#REF!,9,FALSE))</f>
        <v/>
      </c>
      <c r="F110" s="16" t="str">
        <f>IF(A110="","",VLOOKUP(A110,#REF!,10,FALSE))</f>
        <v/>
      </c>
      <c r="G110" s="33" t="str">
        <f>IF(A110="","",VLOOKUP(A110,#REF!,30,FALSE))</f>
        <v/>
      </c>
      <c r="H110" s="18" t="str">
        <f>IF(A110="","",IF(VLOOKUP(A110,#REF!,15,FALSE)="他官署で調達手続きを実施のため","他官署で調達手続きを実施のため",IF(VLOOKUP(A110,#REF!,22,FALSE)="②同種の他の契約の予定価格を類推されるおそれがあるため公表しない","同種の他の契約の予定価格を類推されるおそれがあるため公表しない",IF(VLOOKUP(A110,#REF!,22,FALSE)="－","－",IF(VLOOKUP(A110,#REF!,6,FALSE)&lt;&gt;"",TEXT(VLOOKUP(A110,#REF!,15,FALSE),"#,##0円")&amp;CHAR(10)&amp;"(A)",VLOOKUP(A110,#REF!,15,FALSE))))))</f>
        <v/>
      </c>
      <c r="I110" s="18" t="str">
        <f>IF(A110="","",VLOOKUP(A110,#REF!,16,FALSE))</f>
        <v/>
      </c>
      <c r="J110" s="20" t="str">
        <f>IF(A110="","",IF(VLOOKUP(A110,#REF!,15,FALSE)="他官署で調達手続きを実施のため","－",IF(VLOOKUP(A110,#REF!,22,FALSE)="②同種の他の契約の予定価格を類推されるおそれがあるため公表しない","－",IF(VLOOKUP(A110,#REF!,22,FALSE)="－","－",IF(VLOOKUP(A110,#REF!,6,FALSE)&lt;&gt;"",TEXT(VLOOKUP(A110,#REF!,18,FALSE),"#.0%")&amp;CHAR(10)&amp;"(B/A×100)",VLOOKUP(A110,#REF!,18,FALSE))))))</f>
        <v/>
      </c>
      <c r="K110" s="34"/>
      <c r="L110" s="20" t="str">
        <f>IF(A110="","",IF(VLOOKUP(A110,#REF!,11,FALSE)="①公益社団法人","公社",IF(VLOOKUP(A110,#REF!,11,FALSE)="②公益財団法人","公財","")))</f>
        <v/>
      </c>
      <c r="M110" s="20" t="str">
        <f>IF(A110="","",VLOOKUP(A110,#REF!,12,FALSE))</f>
        <v/>
      </c>
      <c r="N110" s="34" t="str">
        <f>IF(A110="","",IF(VLOOKUP(A110,#REF!,12,FALSE)="国所管",VLOOKUP(A110,#REF!,23,FALSE),""))</f>
        <v/>
      </c>
      <c r="O110" s="22"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32"/>
    </row>
    <row r="111" spans="1:16" s="35" customFormat="1" ht="60" customHeight="1" x14ac:dyDescent="0.2">
      <c r="A111" s="46"/>
      <c r="B111" s="14" t="str">
        <f>IF(A111="","",VLOOKUP(A111,#REF!,4,FALSE))</f>
        <v/>
      </c>
      <c r="C111" s="1" t="str">
        <f>IF(A111="","",VLOOKUP(A111,#REF!,5,FALSE))</f>
        <v/>
      </c>
      <c r="D111" s="15" t="str">
        <f>IF(A111="","",VLOOKUP(A111,#REF!,8,FALSE))</f>
        <v/>
      </c>
      <c r="E111" s="14" t="str">
        <f>IF(A111="","",VLOOKUP(A111,#REF!,9,FALSE))</f>
        <v/>
      </c>
      <c r="F111" s="16" t="str">
        <f>IF(A111="","",VLOOKUP(A111,#REF!,10,FALSE))</f>
        <v/>
      </c>
      <c r="G111" s="33" t="str">
        <f>IF(A111="","",VLOOKUP(A111,#REF!,30,FALSE))</f>
        <v/>
      </c>
      <c r="H111" s="18" t="str">
        <f>IF(A111="","",IF(VLOOKUP(A111,#REF!,15,FALSE)="他官署で調達手続きを実施のため","他官署で調達手続きを実施のため",IF(VLOOKUP(A111,#REF!,22,FALSE)="②同種の他の契約の予定価格を類推されるおそれがあるため公表しない","同種の他の契約の予定価格を類推されるおそれがあるため公表しない",IF(VLOOKUP(A111,#REF!,22,FALSE)="－","－",IF(VLOOKUP(A111,#REF!,6,FALSE)&lt;&gt;"",TEXT(VLOOKUP(A111,#REF!,15,FALSE),"#,##0円")&amp;CHAR(10)&amp;"(A)",VLOOKUP(A111,#REF!,15,FALSE))))))</f>
        <v/>
      </c>
      <c r="I111" s="18" t="str">
        <f>IF(A111="","",VLOOKUP(A111,#REF!,16,FALSE))</f>
        <v/>
      </c>
      <c r="J111" s="20" t="str">
        <f>IF(A111="","",IF(VLOOKUP(A111,#REF!,15,FALSE)="他官署で調達手続きを実施のため","－",IF(VLOOKUP(A111,#REF!,22,FALSE)="②同種の他の契約の予定価格を類推されるおそれがあるため公表しない","－",IF(VLOOKUP(A111,#REF!,22,FALSE)="－","－",IF(VLOOKUP(A111,#REF!,6,FALSE)&lt;&gt;"",TEXT(VLOOKUP(A111,#REF!,18,FALSE),"#.0%")&amp;CHAR(10)&amp;"(B/A×100)",VLOOKUP(A111,#REF!,18,FALSE))))))</f>
        <v/>
      </c>
      <c r="K111" s="34"/>
      <c r="L111" s="20" t="str">
        <f>IF(A111="","",IF(VLOOKUP(A111,#REF!,11,FALSE)="①公益社団法人","公社",IF(VLOOKUP(A111,#REF!,11,FALSE)="②公益財団法人","公財","")))</f>
        <v/>
      </c>
      <c r="M111" s="20" t="str">
        <f>IF(A111="","",VLOOKUP(A111,#REF!,12,FALSE))</f>
        <v/>
      </c>
      <c r="N111" s="34" t="str">
        <f>IF(A111="","",IF(VLOOKUP(A111,#REF!,12,FALSE)="国所管",VLOOKUP(A111,#REF!,23,FALSE),""))</f>
        <v/>
      </c>
      <c r="O111" s="22"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32"/>
    </row>
    <row r="112" spans="1:16" s="35" customFormat="1" ht="60" customHeight="1" x14ac:dyDescent="0.2">
      <c r="A112" s="46"/>
      <c r="B112" s="14" t="str">
        <f>IF(A112="","",VLOOKUP(A112,#REF!,4,FALSE))</f>
        <v/>
      </c>
      <c r="C112" s="1" t="str">
        <f>IF(A112="","",VLOOKUP(A112,#REF!,5,FALSE))</f>
        <v/>
      </c>
      <c r="D112" s="15" t="str">
        <f>IF(A112="","",VLOOKUP(A112,#REF!,8,FALSE))</f>
        <v/>
      </c>
      <c r="E112" s="14" t="str">
        <f>IF(A112="","",VLOOKUP(A112,#REF!,9,FALSE))</f>
        <v/>
      </c>
      <c r="F112" s="16" t="str">
        <f>IF(A112="","",VLOOKUP(A112,#REF!,10,FALSE))</f>
        <v/>
      </c>
      <c r="G112" s="33" t="str">
        <f>IF(A112="","",VLOOKUP(A112,#REF!,30,FALSE))</f>
        <v/>
      </c>
      <c r="H112" s="18" t="str">
        <f>IF(A112="","",IF(VLOOKUP(A112,#REF!,15,FALSE)="他官署で調達手続きを実施のため","他官署で調達手続きを実施のため",IF(VLOOKUP(A112,#REF!,22,FALSE)="②同種の他の契約の予定価格を類推されるおそれがあるため公表しない","同種の他の契約の予定価格を類推されるおそれがあるため公表しない",IF(VLOOKUP(A112,#REF!,22,FALSE)="－","－",IF(VLOOKUP(A112,#REF!,6,FALSE)&lt;&gt;"",TEXT(VLOOKUP(A112,#REF!,15,FALSE),"#,##0円")&amp;CHAR(10)&amp;"(A)",VLOOKUP(A112,#REF!,15,FALSE))))))</f>
        <v/>
      </c>
      <c r="I112" s="18" t="str">
        <f>IF(A112="","",VLOOKUP(A112,#REF!,16,FALSE))</f>
        <v/>
      </c>
      <c r="J112" s="20" t="str">
        <f>IF(A112="","",IF(VLOOKUP(A112,#REF!,15,FALSE)="他官署で調達手続きを実施のため","－",IF(VLOOKUP(A112,#REF!,22,FALSE)="②同種の他の契約の予定価格を類推されるおそれがあるため公表しない","－",IF(VLOOKUP(A112,#REF!,22,FALSE)="－","－",IF(VLOOKUP(A112,#REF!,6,FALSE)&lt;&gt;"",TEXT(VLOOKUP(A112,#REF!,18,FALSE),"#.0%")&amp;CHAR(10)&amp;"(B/A×100)",VLOOKUP(A112,#REF!,18,FALSE))))))</f>
        <v/>
      </c>
      <c r="K112" s="34"/>
      <c r="L112" s="20" t="str">
        <f>IF(A112="","",IF(VLOOKUP(A112,#REF!,11,FALSE)="①公益社団法人","公社",IF(VLOOKUP(A112,#REF!,11,FALSE)="②公益財団法人","公財","")))</f>
        <v/>
      </c>
      <c r="M112" s="20" t="str">
        <f>IF(A112="","",VLOOKUP(A112,#REF!,12,FALSE))</f>
        <v/>
      </c>
      <c r="N112" s="34" t="str">
        <f>IF(A112="","",IF(VLOOKUP(A112,#REF!,12,FALSE)="国所管",VLOOKUP(A112,#REF!,23,FALSE),""))</f>
        <v/>
      </c>
      <c r="O112" s="22"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32"/>
    </row>
    <row r="113" spans="1:16" s="35" customFormat="1" ht="60" customHeight="1" x14ac:dyDescent="0.2">
      <c r="A113" s="46"/>
      <c r="B113" s="14" t="str">
        <f>IF(A113="","",VLOOKUP(A113,#REF!,4,FALSE))</f>
        <v/>
      </c>
      <c r="C113" s="1" t="str">
        <f>IF(A113="","",VLOOKUP(A113,#REF!,5,FALSE))</f>
        <v/>
      </c>
      <c r="D113" s="15" t="str">
        <f>IF(A113="","",VLOOKUP(A113,#REF!,8,FALSE))</f>
        <v/>
      </c>
      <c r="E113" s="14" t="str">
        <f>IF(A113="","",VLOOKUP(A113,#REF!,9,FALSE))</f>
        <v/>
      </c>
      <c r="F113" s="16" t="str">
        <f>IF(A113="","",VLOOKUP(A113,#REF!,10,FALSE))</f>
        <v/>
      </c>
      <c r="G113" s="33" t="str">
        <f>IF(A113="","",VLOOKUP(A113,#REF!,30,FALSE))</f>
        <v/>
      </c>
      <c r="H113" s="18" t="str">
        <f>IF(A113="","",IF(VLOOKUP(A113,#REF!,15,FALSE)="他官署で調達手続きを実施のため","他官署で調達手続きを実施のため",IF(VLOOKUP(A113,#REF!,22,FALSE)="②同種の他の契約の予定価格を類推されるおそれがあるため公表しない","同種の他の契約の予定価格を類推されるおそれがあるため公表しない",IF(VLOOKUP(A113,#REF!,22,FALSE)="－","－",IF(VLOOKUP(A113,#REF!,6,FALSE)&lt;&gt;"",TEXT(VLOOKUP(A113,#REF!,15,FALSE),"#,##0円")&amp;CHAR(10)&amp;"(A)",VLOOKUP(A113,#REF!,15,FALSE))))))</f>
        <v/>
      </c>
      <c r="I113" s="18" t="str">
        <f>IF(A113="","",VLOOKUP(A113,#REF!,16,FALSE))</f>
        <v/>
      </c>
      <c r="J113" s="20" t="str">
        <f>IF(A113="","",IF(VLOOKUP(A113,#REF!,15,FALSE)="他官署で調達手続きを実施のため","－",IF(VLOOKUP(A113,#REF!,22,FALSE)="②同種の他の契約の予定価格を類推されるおそれがあるため公表しない","－",IF(VLOOKUP(A113,#REF!,22,FALSE)="－","－",IF(VLOOKUP(A113,#REF!,6,FALSE)&lt;&gt;"",TEXT(VLOOKUP(A113,#REF!,18,FALSE),"#.0%")&amp;CHAR(10)&amp;"(B/A×100)",VLOOKUP(A113,#REF!,18,FALSE))))))</f>
        <v/>
      </c>
      <c r="K113" s="34"/>
      <c r="L113" s="20" t="str">
        <f>IF(A113="","",IF(VLOOKUP(A113,#REF!,11,FALSE)="①公益社団法人","公社",IF(VLOOKUP(A113,#REF!,11,FALSE)="②公益財団法人","公財","")))</f>
        <v/>
      </c>
      <c r="M113" s="20" t="str">
        <f>IF(A113="","",VLOOKUP(A113,#REF!,12,FALSE))</f>
        <v/>
      </c>
      <c r="N113" s="34" t="str">
        <f>IF(A113="","",IF(VLOOKUP(A113,#REF!,12,FALSE)="国所管",VLOOKUP(A113,#REF!,23,FALSE),""))</f>
        <v/>
      </c>
      <c r="O113" s="22"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32"/>
    </row>
    <row r="114" spans="1:16" s="35" customFormat="1" ht="60" customHeight="1" x14ac:dyDescent="0.2">
      <c r="A114" s="46"/>
      <c r="B114" s="14" t="str">
        <f>IF(A114="","",VLOOKUP(A114,#REF!,4,FALSE))</f>
        <v/>
      </c>
      <c r="C114" s="1" t="str">
        <f>IF(A114="","",VLOOKUP(A114,#REF!,5,FALSE))</f>
        <v/>
      </c>
      <c r="D114" s="15" t="str">
        <f>IF(A114="","",VLOOKUP(A114,#REF!,8,FALSE))</f>
        <v/>
      </c>
      <c r="E114" s="14" t="str">
        <f>IF(A114="","",VLOOKUP(A114,#REF!,9,FALSE))</f>
        <v/>
      </c>
      <c r="F114" s="16" t="str">
        <f>IF(A114="","",VLOOKUP(A114,#REF!,10,FALSE))</f>
        <v/>
      </c>
      <c r="G114" s="33" t="str">
        <f>IF(A114="","",VLOOKUP(A114,#REF!,30,FALSE))</f>
        <v/>
      </c>
      <c r="H114" s="18" t="str">
        <f>IF(A114="","",IF(VLOOKUP(A114,#REF!,15,FALSE)="他官署で調達手続きを実施のため","他官署で調達手続きを実施のため",IF(VLOOKUP(A114,#REF!,22,FALSE)="②同種の他の契約の予定価格を類推されるおそれがあるため公表しない","同種の他の契約の予定価格を類推されるおそれがあるため公表しない",IF(VLOOKUP(A114,#REF!,22,FALSE)="－","－",IF(VLOOKUP(A114,#REF!,6,FALSE)&lt;&gt;"",TEXT(VLOOKUP(A114,#REF!,15,FALSE),"#,##0円")&amp;CHAR(10)&amp;"(A)",VLOOKUP(A114,#REF!,15,FALSE))))))</f>
        <v/>
      </c>
      <c r="I114" s="18" t="str">
        <f>IF(A114="","",VLOOKUP(A114,#REF!,16,FALSE))</f>
        <v/>
      </c>
      <c r="J114" s="20" t="str">
        <f>IF(A114="","",IF(VLOOKUP(A114,#REF!,15,FALSE)="他官署で調達手続きを実施のため","－",IF(VLOOKUP(A114,#REF!,22,FALSE)="②同種の他の契約の予定価格を類推されるおそれがあるため公表しない","－",IF(VLOOKUP(A114,#REF!,22,FALSE)="－","－",IF(VLOOKUP(A114,#REF!,6,FALSE)&lt;&gt;"",TEXT(VLOOKUP(A114,#REF!,18,FALSE),"#.0%")&amp;CHAR(10)&amp;"(B/A×100)",VLOOKUP(A114,#REF!,18,FALSE))))))</f>
        <v/>
      </c>
      <c r="K114" s="34"/>
      <c r="L114" s="20" t="str">
        <f>IF(A114="","",IF(VLOOKUP(A114,#REF!,11,FALSE)="①公益社団法人","公社",IF(VLOOKUP(A114,#REF!,11,FALSE)="②公益財団法人","公財","")))</f>
        <v/>
      </c>
      <c r="M114" s="20" t="str">
        <f>IF(A114="","",VLOOKUP(A114,#REF!,12,FALSE))</f>
        <v/>
      </c>
      <c r="N114" s="34" t="str">
        <f>IF(A114="","",IF(VLOOKUP(A114,#REF!,12,FALSE)="国所管",VLOOKUP(A114,#REF!,23,FALSE),""))</f>
        <v/>
      </c>
      <c r="O114" s="22"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32"/>
    </row>
    <row r="115" spans="1:16" ht="60" customHeight="1" x14ac:dyDescent="0.2">
      <c r="A115" s="46"/>
      <c r="B115" s="14" t="str">
        <f>IF(A115="","",VLOOKUP(A115,#REF!,4,FALSE))</f>
        <v/>
      </c>
      <c r="C115" s="1" t="str">
        <f>IF(A115="","",VLOOKUP(A115,#REF!,5,FALSE))</f>
        <v/>
      </c>
      <c r="D115" s="15" t="str">
        <f>IF(A115="","",VLOOKUP(A115,#REF!,8,FALSE))</f>
        <v/>
      </c>
      <c r="E115" s="14" t="str">
        <f>IF(A115="","",VLOOKUP(A115,#REF!,9,FALSE))</f>
        <v/>
      </c>
      <c r="F115" s="16" t="str">
        <f>IF(A115="","",VLOOKUP(A115,#REF!,10,FALSE))</f>
        <v/>
      </c>
      <c r="G115" s="33" t="str">
        <f>IF(A115="","",VLOOKUP(A115,#REF!,30,FALSE))</f>
        <v/>
      </c>
      <c r="H115" s="18" t="str">
        <f>IF(A115="","",IF(VLOOKUP(A115,#REF!,15,FALSE)="他官署で調達手続きを実施のため","他官署で調達手続きを実施のため",IF(VLOOKUP(A115,#REF!,22,FALSE)="②同種の他の契約の予定価格を類推されるおそれがあるため公表しない","同種の他の契約の予定価格を類推されるおそれがあるため公表しない",IF(VLOOKUP(A115,#REF!,22,FALSE)="－","－",IF(VLOOKUP(A115,#REF!,6,FALSE)&lt;&gt;"",TEXT(VLOOKUP(A115,#REF!,15,FALSE),"#,##0円")&amp;CHAR(10)&amp;"(A)",VLOOKUP(A115,#REF!,15,FALSE))))))</f>
        <v/>
      </c>
      <c r="I115" s="18" t="str">
        <f>IF(A115="","",VLOOKUP(A115,#REF!,16,FALSE))</f>
        <v/>
      </c>
      <c r="J115" s="20" t="str">
        <f>IF(A115="","",IF(VLOOKUP(A115,#REF!,15,FALSE)="他官署で調達手続きを実施のため","－",IF(VLOOKUP(A115,#REF!,22,FALSE)="②同種の他の契約の予定価格を類推されるおそれがあるため公表しない","－",IF(VLOOKUP(A115,#REF!,22,FALSE)="－","－",IF(VLOOKUP(A115,#REF!,6,FALSE)&lt;&gt;"",TEXT(VLOOKUP(A115,#REF!,18,FALSE),"#.0%")&amp;CHAR(10)&amp;"(B/A×100)",VLOOKUP(A115,#REF!,18,FALSE))))))</f>
        <v/>
      </c>
      <c r="K115" s="34"/>
      <c r="L115" s="20" t="str">
        <f>IF(A115="","",IF(VLOOKUP(A115,#REF!,11,FALSE)="①公益社団法人","公社",IF(VLOOKUP(A115,#REF!,11,FALSE)="②公益財団法人","公財","")))</f>
        <v/>
      </c>
      <c r="M115" s="20" t="str">
        <f>IF(A115="","",VLOOKUP(A115,#REF!,12,FALSE))</f>
        <v/>
      </c>
      <c r="N115" s="34" t="str">
        <f>IF(A115="","",IF(VLOOKUP(A115,#REF!,12,FALSE)="国所管",VLOOKUP(A115,#REF!,23,FALSE),""))</f>
        <v/>
      </c>
      <c r="O115" s="22"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32"/>
    </row>
    <row r="116" spans="1:16" ht="60" customHeight="1" x14ac:dyDescent="0.2">
      <c r="A116" s="46"/>
      <c r="B116" s="14" t="str">
        <f>IF(A116="","",VLOOKUP(A116,#REF!,4,FALSE))</f>
        <v/>
      </c>
      <c r="C116" s="1" t="str">
        <f>IF(A116="","",VLOOKUP(A116,#REF!,5,FALSE))</f>
        <v/>
      </c>
      <c r="D116" s="15" t="str">
        <f>IF(A116="","",VLOOKUP(A116,#REF!,8,FALSE))</f>
        <v/>
      </c>
      <c r="E116" s="14" t="str">
        <f>IF(A116="","",VLOOKUP(A116,#REF!,9,FALSE))</f>
        <v/>
      </c>
      <c r="F116" s="16" t="str">
        <f>IF(A116="","",VLOOKUP(A116,#REF!,10,FALSE))</f>
        <v/>
      </c>
      <c r="G116" s="33" t="str">
        <f>IF(A116="","",VLOOKUP(A116,#REF!,30,FALSE))</f>
        <v/>
      </c>
      <c r="H116" s="18" t="str">
        <f>IF(A116="","",IF(VLOOKUP(A116,#REF!,15,FALSE)="他官署で調達手続きを実施のため","他官署で調達手続きを実施のため",IF(VLOOKUP(A116,#REF!,22,FALSE)="②同種の他の契約の予定価格を類推されるおそれがあるため公表しない","同種の他の契約の予定価格を類推されるおそれがあるため公表しない",IF(VLOOKUP(A116,#REF!,22,FALSE)="－","－",IF(VLOOKUP(A116,#REF!,6,FALSE)&lt;&gt;"",TEXT(VLOOKUP(A116,#REF!,15,FALSE),"#,##0円")&amp;CHAR(10)&amp;"(A)",VLOOKUP(A116,#REF!,15,FALSE))))))</f>
        <v/>
      </c>
      <c r="I116" s="18" t="str">
        <f>IF(A116="","",VLOOKUP(A116,#REF!,16,FALSE))</f>
        <v/>
      </c>
      <c r="J116" s="20" t="str">
        <f>IF(A116="","",IF(VLOOKUP(A116,#REF!,15,FALSE)="他官署で調達手続きを実施のため","－",IF(VLOOKUP(A116,#REF!,22,FALSE)="②同種の他の契約の予定価格を類推されるおそれがあるため公表しない","－",IF(VLOOKUP(A116,#REF!,22,FALSE)="－","－",IF(VLOOKUP(A116,#REF!,6,FALSE)&lt;&gt;"",TEXT(VLOOKUP(A116,#REF!,18,FALSE),"#.0%")&amp;CHAR(10)&amp;"(B/A×100)",VLOOKUP(A116,#REF!,18,FALSE))))))</f>
        <v/>
      </c>
      <c r="K116" s="34"/>
      <c r="L116" s="20" t="str">
        <f>IF(A116="","",IF(VLOOKUP(A116,#REF!,11,FALSE)="①公益社団法人","公社",IF(VLOOKUP(A116,#REF!,11,FALSE)="②公益財団法人","公財","")))</f>
        <v/>
      </c>
      <c r="M116" s="20" t="str">
        <f>IF(A116="","",VLOOKUP(A116,#REF!,12,FALSE))</f>
        <v/>
      </c>
      <c r="N116" s="34" t="str">
        <f>IF(A116="","",IF(VLOOKUP(A116,#REF!,12,FALSE)="国所管",VLOOKUP(A116,#REF!,23,FALSE),""))</f>
        <v/>
      </c>
      <c r="O116" s="22"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32"/>
    </row>
    <row r="117" spans="1:16" ht="60" customHeight="1" x14ac:dyDescent="0.2">
      <c r="A117" s="46"/>
      <c r="B117" s="14" t="str">
        <f>IF(A117="","",VLOOKUP(A117,#REF!,4,FALSE))</f>
        <v/>
      </c>
      <c r="C117" s="1" t="str">
        <f>IF(A117="","",VLOOKUP(A117,#REF!,5,FALSE))</f>
        <v/>
      </c>
      <c r="D117" s="15" t="str">
        <f>IF(A117="","",VLOOKUP(A117,#REF!,8,FALSE))</f>
        <v/>
      </c>
      <c r="E117" s="14" t="str">
        <f>IF(A117="","",VLOOKUP(A117,#REF!,9,FALSE))</f>
        <v/>
      </c>
      <c r="F117" s="16" t="str">
        <f>IF(A117="","",VLOOKUP(A117,#REF!,10,FALSE))</f>
        <v/>
      </c>
      <c r="G117" s="33" t="str">
        <f>IF(A117="","",VLOOKUP(A117,#REF!,30,FALSE))</f>
        <v/>
      </c>
      <c r="H117" s="18" t="str">
        <f>IF(A117="","",IF(VLOOKUP(A117,#REF!,15,FALSE)="他官署で調達手続きを実施のため","他官署で調達手続きを実施のため",IF(VLOOKUP(A117,#REF!,22,FALSE)="②同種の他の契約の予定価格を類推されるおそれがあるため公表しない","同種の他の契約の予定価格を類推されるおそれがあるため公表しない",IF(VLOOKUP(A117,#REF!,22,FALSE)="－","－",IF(VLOOKUP(A117,#REF!,6,FALSE)&lt;&gt;"",TEXT(VLOOKUP(A117,#REF!,15,FALSE),"#,##0円")&amp;CHAR(10)&amp;"(A)",VLOOKUP(A117,#REF!,15,FALSE))))))</f>
        <v/>
      </c>
      <c r="I117" s="18" t="str">
        <f>IF(A117="","",VLOOKUP(A117,#REF!,16,FALSE))</f>
        <v/>
      </c>
      <c r="J117" s="20" t="str">
        <f>IF(A117="","",IF(VLOOKUP(A117,#REF!,15,FALSE)="他官署で調達手続きを実施のため","－",IF(VLOOKUP(A117,#REF!,22,FALSE)="②同種の他の契約の予定価格を類推されるおそれがあるため公表しない","－",IF(VLOOKUP(A117,#REF!,22,FALSE)="－","－",IF(VLOOKUP(A117,#REF!,6,FALSE)&lt;&gt;"",TEXT(VLOOKUP(A117,#REF!,18,FALSE),"#.0%")&amp;CHAR(10)&amp;"(B/A×100)",VLOOKUP(A117,#REF!,18,FALSE))))))</f>
        <v/>
      </c>
      <c r="K117" s="34"/>
      <c r="L117" s="20" t="str">
        <f>IF(A117="","",IF(VLOOKUP(A117,#REF!,11,FALSE)="①公益社団法人","公社",IF(VLOOKUP(A117,#REF!,11,FALSE)="②公益財団法人","公財","")))</f>
        <v/>
      </c>
      <c r="M117" s="20" t="str">
        <f>IF(A117="","",VLOOKUP(A117,#REF!,12,FALSE))</f>
        <v/>
      </c>
      <c r="N117" s="34" t="str">
        <f>IF(A117="","",IF(VLOOKUP(A117,#REF!,12,FALSE)="国所管",VLOOKUP(A117,#REF!,23,FALSE),""))</f>
        <v/>
      </c>
      <c r="O117" s="22"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32"/>
    </row>
    <row r="118" spans="1:16" ht="60" customHeight="1" x14ac:dyDescent="0.2">
      <c r="A118" s="46"/>
      <c r="B118" s="14" t="str">
        <f>IF(A118="","",VLOOKUP(A118,#REF!,4,FALSE))</f>
        <v/>
      </c>
      <c r="C118" s="1" t="str">
        <f>IF(A118="","",VLOOKUP(A118,#REF!,5,FALSE))</f>
        <v/>
      </c>
      <c r="D118" s="15" t="str">
        <f>IF(A118="","",VLOOKUP(A118,#REF!,8,FALSE))</f>
        <v/>
      </c>
      <c r="E118" s="14" t="str">
        <f>IF(A118="","",VLOOKUP(A118,#REF!,9,FALSE))</f>
        <v/>
      </c>
      <c r="F118" s="16" t="str">
        <f>IF(A118="","",VLOOKUP(A118,#REF!,10,FALSE))</f>
        <v/>
      </c>
      <c r="G118" s="33" t="str">
        <f>IF(A118="","",VLOOKUP(A118,#REF!,30,FALSE))</f>
        <v/>
      </c>
      <c r="H118" s="18" t="str">
        <f>IF(A118="","",IF(VLOOKUP(A118,#REF!,15,FALSE)="他官署で調達手続きを実施のため","他官署で調達手続きを実施のため",IF(VLOOKUP(A118,#REF!,22,FALSE)="②同種の他の契約の予定価格を類推されるおそれがあるため公表しない","同種の他の契約の予定価格を類推されるおそれがあるため公表しない",IF(VLOOKUP(A118,#REF!,22,FALSE)="－","－",IF(VLOOKUP(A118,#REF!,6,FALSE)&lt;&gt;"",TEXT(VLOOKUP(A118,#REF!,15,FALSE),"#,##0円")&amp;CHAR(10)&amp;"(A)",VLOOKUP(A118,#REF!,15,FALSE))))))</f>
        <v/>
      </c>
      <c r="I118" s="18" t="str">
        <f>IF(A118="","",VLOOKUP(A118,#REF!,16,FALSE))</f>
        <v/>
      </c>
      <c r="J118" s="20" t="str">
        <f>IF(A118="","",IF(VLOOKUP(A118,#REF!,15,FALSE)="他官署で調達手続きを実施のため","－",IF(VLOOKUP(A118,#REF!,22,FALSE)="②同種の他の契約の予定価格を類推されるおそれがあるため公表しない","－",IF(VLOOKUP(A118,#REF!,22,FALSE)="－","－",IF(VLOOKUP(A118,#REF!,6,FALSE)&lt;&gt;"",TEXT(VLOOKUP(A118,#REF!,18,FALSE),"#.0%")&amp;CHAR(10)&amp;"(B/A×100)",VLOOKUP(A118,#REF!,18,FALSE))))))</f>
        <v/>
      </c>
      <c r="K118" s="34"/>
      <c r="L118" s="20" t="str">
        <f>IF(A118="","",IF(VLOOKUP(A118,#REF!,11,FALSE)="①公益社団法人","公社",IF(VLOOKUP(A118,#REF!,11,FALSE)="②公益財団法人","公財","")))</f>
        <v/>
      </c>
      <c r="M118" s="20" t="str">
        <f>IF(A118="","",VLOOKUP(A118,#REF!,12,FALSE))</f>
        <v/>
      </c>
      <c r="N118" s="34" t="str">
        <f>IF(A118="","",IF(VLOOKUP(A118,#REF!,12,FALSE)="国所管",VLOOKUP(A118,#REF!,23,FALSE),""))</f>
        <v/>
      </c>
      <c r="O118" s="22"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32"/>
    </row>
    <row r="119" spans="1:16" ht="60" customHeight="1" x14ac:dyDescent="0.2">
      <c r="A119" s="46"/>
      <c r="B119" s="14" t="str">
        <f>IF(A119="","",VLOOKUP(A119,#REF!,4,FALSE))</f>
        <v/>
      </c>
      <c r="C119" s="1" t="str">
        <f>IF(A119="","",VLOOKUP(A119,#REF!,5,FALSE))</f>
        <v/>
      </c>
      <c r="D119" s="15" t="str">
        <f>IF(A119="","",VLOOKUP(A119,#REF!,8,FALSE))</f>
        <v/>
      </c>
      <c r="E119" s="14" t="str">
        <f>IF(A119="","",VLOOKUP(A119,#REF!,9,FALSE))</f>
        <v/>
      </c>
      <c r="F119" s="16" t="str">
        <f>IF(A119="","",VLOOKUP(A119,#REF!,10,FALSE))</f>
        <v/>
      </c>
      <c r="G119" s="33" t="str">
        <f>IF(A119="","",VLOOKUP(A119,#REF!,30,FALSE))</f>
        <v/>
      </c>
      <c r="H119" s="18" t="str">
        <f>IF(A119="","",IF(VLOOKUP(A119,#REF!,15,FALSE)="他官署で調達手続きを実施のため","他官署で調達手続きを実施のため",IF(VLOOKUP(A119,#REF!,22,FALSE)="②同種の他の契約の予定価格を類推されるおそれがあるため公表しない","同種の他の契約の予定価格を類推されるおそれがあるため公表しない",IF(VLOOKUP(A119,#REF!,22,FALSE)="－","－",IF(VLOOKUP(A119,#REF!,6,FALSE)&lt;&gt;"",TEXT(VLOOKUP(A119,#REF!,15,FALSE),"#,##0円")&amp;CHAR(10)&amp;"(A)",VLOOKUP(A119,#REF!,15,FALSE))))))</f>
        <v/>
      </c>
      <c r="I119" s="18" t="str">
        <f>IF(A119="","",VLOOKUP(A119,#REF!,16,FALSE))</f>
        <v/>
      </c>
      <c r="J119" s="20" t="str">
        <f>IF(A119="","",IF(VLOOKUP(A119,#REF!,15,FALSE)="他官署で調達手続きを実施のため","－",IF(VLOOKUP(A119,#REF!,22,FALSE)="②同種の他の契約の予定価格を類推されるおそれがあるため公表しない","－",IF(VLOOKUP(A119,#REF!,22,FALSE)="－","－",IF(VLOOKUP(A119,#REF!,6,FALSE)&lt;&gt;"",TEXT(VLOOKUP(A119,#REF!,18,FALSE),"#.0%")&amp;CHAR(10)&amp;"(B/A×100)",VLOOKUP(A119,#REF!,18,FALSE))))))</f>
        <v/>
      </c>
      <c r="K119" s="34"/>
      <c r="L119" s="20" t="str">
        <f>IF(A119="","",IF(VLOOKUP(A119,#REF!,11,FALSE)="①公益社団法人","公社",IF(VLOOKUP(A119,#REF!,11,FALSE)="②公益財団法人","公財","")))</f>
        <v/>
      </c>
      <c r="M119" s="20" t="str">
        <f>IF(A119="","",VLOOKUP(A119,#REF!,12,FALSE))</f>
        <v/>
      </c>
      <c r="N119" s="34" t="str">
        <f>IF(A119="","",IF(VLOOKUP(A119,#REF!,12,FALSE)="国所管",VLOOKUP(A119,#REF!,23,FALSE),""))</f>
        <v/>
      </c>
      <c r="O119" s="22"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32"/>
    </row>
    <row r="120" spans="1:16" ht="60" customHeight="1" x14ac:dyDescent="0.2">
      <c r="A120" s="46"/>
      <c r="B120" s="14" t="str">
        <f>IF(A120="","",VLOOKUP(A120,#REF!,4,FALSE))</f>
        <v/>
      </c>
      <c r="C120" s="1" t="str">
        <f>IF(A120="","",VLOOKUP(A120,#REF!,5,FALSE))</f>
        <v/>
      </c>
      <c r="D120" s="15" t="str">
        <f>IF(A120="","",VLOOKUP(A120,#REF!,8,FALSE))</f>
        <v/>
      </c>
      <c r="E120" s="14" t="str">
        <f>IF(A120="","",VLOOKUP(A120,#REF!,9,FALSE))</f>
        <v/>
      </c>
      <c r="F120" s="16" t="str">
        <f>IF(A120="","",VLOOKUP(A120,#REF!,10,FALSE))</f>
        <v/>
      </c>
      <c r="G120" s="33" t="str">
        <f>IF(A120="","",VLOOKUP(A120,#REF!,30,FALSE))</f>
        <v/>
      </c>
      <c r="H120" s="18" t="str">
        <f>IF(A120="","",IF(VLOOKUP(A120,#REF!,15,FALSE)="他官署で調達手続きを実施のため","他官署で調達手続きを実施のため",IF(VLOOKUP(A120,#REF!,22,FALSE)="②同種の他の契約の予定価格を類推されるおそれがあるため公表しない","同種の他の契約の予定価格を類推されるおそれがあるため公表しない",IF(VLOOKUP(A120,#REF!,22,FALSE)="－","－",IF(VLOOKUP(A120,#REF!,6,FALSE)&lt;&gt;"",TEXT(VLOOKUP(A120,#REF!,15,FALSE),"#,##0円")&amp;CHAR(10)&amp;"(A)",VLOOKUP(A120,#REF!,15,FALSE))))))</f>
        <v/>
      </c>
      <c r="I120" s="18" t="str">
        <f>IF(A120="","",VLOOKUP(A120,#REF!,16,FALSE))</f>
        <v/>
      </c>
      <c r="J120" s="20" t="str">
        <f>IF(A120="","",IF(VLOOKUP(A120,#REF!,15,FALSE)="他官署で調達手続きを実施のため","－",IF(VLOOKUP(A120,#REF!,22,FALSE)="②同種の他の契約の予定価格を類推されるおそれがあるため公表しない","－",IF(VLOOKUP(A120,#REF!,22,FALSE)="－","－",IF(VLOOKUP(A120,#REF!,6,FALSE)&lt;&gt;"",TEXT(VLOOKUP(A120,#REF!,18,FALSE),"#.0%")&amp;CHAR(10)&amp;"(B/A×100)",VLOOKUP(A120,#REF!,18,FALSE))))))</f>
        <v/>
      </c>
      <c r="K120" s="34"/>
      <c r="L120" s="20" t="str">
        <f>IF(A120="","",IF(VLOOKUP(A120,#REF!,11,FALSE)="①公益社団法人","公社",IF(VLOOKUP(A120,#REF!,11,FALSE)="②公益財団法人","公財","")))</f>
        <v/>
      </c>
      <c r="M120" s="20" t="str">
        <f>IF(A120="","",VLOOKUP(A120,#REF!,12,FALSE))</f>
        <v/>
      </c>
      <c r="N120" s="34" t="str">
        <f>IF(A120="","",IF(VLOOKUP(A120,#REF!,12,FALSE)="国所管",VLOOKUP(A120,#REF!,23,FALSE),""))</f>
        <v/>
      </c>
      <c r="O120" s="22"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32"/>
    </row>
    <row r="121" spans="1:16" ht="60" customHeight="1" x14ac:dyDescent="0.2">
      <c r="A121" s="46"/>
      <c r="B121" s="14" t="str">
        <f>IF(A121="","",VLOOKUP(A121,#REF!,4,FALSE))</f>
        <v/>
      </c>
      <c r="C121" s="1" t="str">
        <f>IF(A121="","",VLOOKUP(A121,#REF!,5,FALSE))</f>
        <v/>
      </c>
      <c r="D121" s="15" t="str">
        <f>IF(A121="","",VLOOKUP(A121,#REF!,8,FALSE))</f>
        <v/>
      </c>
      <c r="E121" s="14" t="str">
        <f>IF(A121="","",VLOOKUP(A121,#REF!,9,FALSE))</f>
        <v/>
      </c>
      <c r="F121" s="16" t="str">
        <f>IF(A121="","",VLOOKUP(A121,#REF!,10,FALSE))</f>
        <v/>
      </c>
      <c r="G121" s="33" t="str">
        <f>IF(A121="","",VLOOKUP(A121,#REF!,30,FALSE))</f>
        <v/>
      </c>
      <c r="H121" s="18" t="str">
        <f>IF(A121="","",IF(VLOOKUP(A121,#REF!,15,FALSE)="他官署で調達手続きを実施のため","他官署で調達手続きを実施のため",IF(VLOOKUP(A121,#REF!,22,FALSE)="②同種の他の契約の予定価格を類推されるおそれがあるため公表しない","同種の他の契約の予定価格を類推されるおそれがあるため公表しない",IF(VLOOKUP(A121,#REF!,22,FALSE)="－","－",IF(VLOOKUP(A121,#REF!,6,FALSE)&lt;&gt;"",TEXT(VLOOKUP(A121,#REF!,15,FALSE),"#,##0円")&amp;CHAR(10)&amp;"(A)",VLOOKUP(A121,#REF!,15,FALSE))))))</f>
        <v/>
      </c>
      <c r="I121" s="18" t="str">
        <f>IF(A121="","",VLOOKUP(A121,#REF!,16,FALSE))</f>
        <v/>
      </c>
      <c r="J121" s="20" t="str">
        <f>IF(A121="","",IF(VLOOKUP(A121,#REF!,15,FALSE)="他官署で調達手続きを実施のため","－",IF(VLOOKUP(A121,#REF!,22,FALSE)="②同種の他の契約の予定価格を類推されるおそれがあるため公表しない","－",IF(VLOOKUP(A121,#REF!,22,FALSE)="－","－",IF(VLOOKUP(A121,#REF!,6,FALSE)&lt;&gt;"",TEXT(VLOOKUP(A121,#REF!,18,FALSE),"#.0%")&amp;CHAR(10)&amp;"(B/A×100)",VLOOKUP(A121,#REF!,18,FALSE))))))</f>
        <v/>
      </c>
      <c r="K121" s="34"/>
      <c r="L121" s="20" t="str">
        <f>IF(A121="","",IF(VLOOKUP(A121,#REF!,11,FALSE)="①公益社団法人","公社",IF(VLOOKUP(A121,#REF!,11,FALSE)="②公益財団法人","公財","")))</f>
        <v/>
      </c>
      <c r="M121" s="20" t="str">
        <f>IF(A121="","",VLOOKUP(A121,#REF!,12,FALSE))</f>
        <v/>
      </c>
      <c r="N121" s="34" t="str">
        <f>IF(A121="","",IF(VLOOKUP(A121,#REF!,12,FALSE)="国所管",VLOOKUP(A121,#REF!,23,FALSE),""))</f>
        <v/>
      </c>
      <c r="O121" s="22"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32"/>
    </row>
    <row r="122" spans="1:16" ht="60" customHeight="1" x14ac:dyDescent="0.2">
      <c r="A122" s="46"/>
      <c r="B122" s="14" t="str">
        <f>IF(A122="","",VLOOKUP(A122,#REF!,4,FALSE))</f>
        <v/>
      </c>
      <c r="C122" s="1" t="str">
        <f>IF(A122="","",VLOOKUP(A122,#REF!,5,FALSE))</f>
        <v/>
      </c>
      <c r="D122" s="15" t="str">
        <f>IF(A122="","",VLOOKUP(A122,#REF!,8,FALSE))</f>
        <v/>
      </c>
      <c r="E122" s="14" t="str">
        <f>IF(A122="","",VLOOKUP(A122,#REF!,9,FALSE))</f>
        <v/>
      </c>
      <c r="F122" s="16" t="str">
        <f>IF(A122="","",VLOOKUP(A122,#REF!,10,FALSE))</f>
        <v/>
      </c>
      <c r="G122" s="33" t="str">
        <f>IF(A122="","",VLOOKUP(A122,#REF!,30,FALSE))</f>
        <v/>
      </c>
      <c r="H122" s="18" t="str">
        <f>IF(A122="","",IF(VLOOKUP(A122,#REF!,15,FALSE)="他官署で調達手続きを実施のため","他官署で調達手続きを実施のため",IF(VLOOKUP(A122,#REF!,22,FALSE)="②同種の他の契約の予定価格を類推されるおそれがあるため公表しない","同種の他の契約の予定価格を類推されるおそれがあるため公表しない",IF(VLOOKUP(A122,#REF!,22,FALSE)="－","－",IF(VLOOKUP(A122,#REF!,6,FALSE)&lt;&gt;"",TEXT(VLOOKUP(A122,#REF!,15,FALSE),"#,##0円")&amp;CHAR(10)&amp;"(A)",VLOOKUP(A122,#REF!,15,FALSE))))))</f>
        <v/>
      </c>
      <c r="I122" s="18" t="str">
        <f>IF(A122="","",VLOOKUP(A122,#REF!,16,FALSE))</f>
        <v/>
      </c>
      <c r="J122" s="20" t="str">
        <f>IF(A122="","",IF(VLOOKUP(A122,#REF!,15,FALSE)="他官署で調達手続きを実施のため","－",IF(VLOOKUP(A122,#REF!,22,FALSE)="②同種の他の契約の予定価格を類推されるおそれがあるため公表しない","－",IF(VLOOKUP(A122,#REF!,22,FALSE)="－","－",IF(VLOOKUP(A122,#REF!,6,FALSE)&lt;&gt;"",TEXT(VLOOKUP(A122,#REF!,18,FALSE),"#.0%")&amp;CHAR(10)&amp;"(B/A×100)",VLOOKUP(A122,#REF!,18,FALSE))))))</f>
        <v/>
      </c>
      <c r="K122" s="34"/>
      <c r="L122" s="20" t="str">
        <f>IF(A122="","",IF(VLOOKUP(A122,#REF!,11,FALSE)="①公益社団法人","公社",IF(VLOOKUP(A122,#REF!,11,FALSE)="②公益財団法人","公財","")))</f>
        <v/>
      </c>
      <c r="M122" s="20" t="str">
        <f>IF(A122="","",VLOOKUP(A122,#REF!,12,FALSE))</f>
        <v/>
      </c>
      <c r="N122" s="34" t="str">
        <f>IF(A122="","",IF(VLOOKUP(A122,#REF!,12,FALSE)="国所管",VLOOKUP(A122,#REF!,23,FALSE),""))</f>
        <v/>
      </c>
      <c r="O122" s="22"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32"/>
    </row>
    <row r="123" spans="1:16" ht="60" customHeight="1" x14ac:dyDescent="0.2">
      <c r="A123" s="46"/>
      <c r="B123" s="14" t="str">
        <f>IF(A123="","",VLOOKUP(A123,#REF!,4,FALSE))</f>
        <v/>
      </c>
      <c r="C123" s="1" t="str">
        <f>IF(A123="","",VLOOKUP(A123,#REF!,5,FALSE))</f>
        <v/>
      </c>
      <c r="D123" s="15" t="str">
        <f>IF(A123="","",VLOOKUP(A123,#REF!,8,FALSE))</f>
        <v/>
      </c>
      <c r="E123" s="14" t="str">
        <f>IF(A123="","",VLOOKUP(A123,#REF!,9,FALSE))</f>
        <v/>
      </c>
      <c r="F123" s="16" t="str">
        <f>IF(A123="","",VLOOKUP(A123,#REF!,10,FALSE))</f>
        <v/>
      </c>
      <c r="G123" s="33" t="str">
        <f>IF(A123="","",VLOOKUP(A123,#REF!,30,FALSE))</f>
        <v/>
      </c>
      <c r="H123" s="18" t="str">
        <f>IF(A123="","",IF(VLOOKUP(A123,#REF!,15,FALSE)="他官署で調達手続きを実施のため","他官署で調達手続きを実施のため",IF(VLOOKUP(A123,#REF!,22,FALSE)="②同種の他の契約の予定価格を類推されるおそれがあるため公表しない","同種の他の契約の予定価格を類推されるおそれがあるため公表しない",IF(VLOOKUP(A123,#REF!,22,FALSE)="－","－",IF(VLOOKUP(A123,#REF!,6,FALSE)&lt;&gt;"",TEXT(VLOOKUP(A123,#REF!,15,FALSE),"#,##0円")&amp;CHAR(10)&amp;"(A)",VLOOKUP(A123,#REF!,15,FALSE))))))</f>
        <v/>
      </c>
      <c r="I123" s="18" t="str">
        <f>IF(A123="","",VLOOKUP(A123,#REF!,16,FALSE))</f>
        <v/>
      </c>
      <c r="J123" s="20" t="str">
        <f>IF(A123="","",IF(VLOOKUP(A123,#REF!,15,FALSE)="他官署で調達手続きを実施のため","－",IF(VLOOKUP(A123,#REF!,22,FALSE)="②同種の他の契約の予定価格を類推されるおそれがあるため公表しない","－",IF(VLOOKUP(A123,#REF!,22,FALSE)="－","－",IF(VLOOKUP(A123,#REF!,6,FALSE)&lt;&gt;"",TEXT(VLOOKUP(A123,#REF!,18,FALSE),"#.0%")&amp;CHAR(10)&amp;"(B/A×100)",VLOOKUP(A123,#REF!,18,FALSE))))))</f>
        <v/>
      </c>
      <c r="K123" s="34"/>
      <c r="L123" s="20" t="str">
        <f>IF(A123="","",IF(VLOOKUP(A123,#REF!,11,FALSE)="①公益社団法人","公社",IF(VLOOKUP(A123,#REF!,11,FALSE)="②公益財団法人","公財","")))</f>
        <v/>
      </c>
      <c r="M123" s="20" t="str">
        <f>IF(A123="","",VLOOKUP(A123,#REF!,12,FALSE))</f>
        <v/>
      </c>
      <c r="N123" s="34" t="str">
        <f>IF(A123="","",IF(VLOOKUP(A123,#REF!,12,FALSE)="国所管",VLOOKUP(A123,#REF!,23,FALSE),""))</f>
        <v/>
      </c>
      <c r="O123" s="22"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32"/>
    </row>
    <row r="124" spans="1:16" ht="60" customHeight="1" x14ac:dyDescent="0.2">
      <c r="A124" s="46"/>
      <c r="B124" s="14" t="str">
        <f>IF(A124="","",VLOOKUP(A124,#REF!,4,FALSE))</f>
        <v/>
      </c>
      <c r="C124" s="1" t="str">
        <f>IF(A124="","",VLOOKUP(A124,#REF!,5,FALSE))</f>
        <v/>
      </c>
      <c r="D124" s="15" t="str">
        <f>IF(A124="","",VLOOKUP(A124,#REF!,8,FALSE))</f>
        <v/>
      </c>
      <c r="E124" s="14" t="str">
        <f>IF(A124="","",VLOOKUP(A124,#REF!,9,FALSE))</f>
        <v/>
      </c>
      <c r="F124" s="16" t="str">
        <f>IF(A124="","",VLOOKUP(A124,#REF!,10,FALSE))</f>
        <v/>
      </c>
      <c r="G124" s="33" t="str">
        <f>IF(A124="","",VLOOKUP(A124,#REF!,30,FALSE))</f>
        <v/>
      </c>
      <c r="H124" s="18" t="str">
        <f>IF(A124="","",IF(VLOOKUP(A124,#REF!,15,FALSE)="他官署で調達手続きを実施のため","他官署で調達手続きを実施のため",IF(VLOOKUP(A124,#REF!,22,FALSE)="②同種の他の契約の予定価格を類推されるおそれがあるため公表しない","同種の他の契約の予定価格を類推されるおそれがあるため公表しない",IF(VLOOKUP(A124,#REF!,22,FALSE)="－","－",IF(VLOOKUP(A124,#REF!,6,FALSE)&lt;&gt;"",TEXT(VLOOKUP(A124,#REF!,15,FALSE),"#,##0円")&amp;CHAR(10)&amp;"(A)",VLOOKUP(A124,#REF!,15,FALSE))))))</f>
        <v/>
      </c>
      <c r="I124" s="18" t="str">
        <f>IF(A124="","",VLOOKUP(A124,#REF!,16,FALSE))</f>
        <v/>
      </c>
      <c r="J124" s="20" t="str">
        <f>IF(A124="","",IF(VLOOKUP(A124,#REF!,15,FALSE)="他官署で調達手続きを実施のため","－",IF(VLOOKUP(A124,#REF!,22,FALSE)="②同種の他の契約の予定価格を類推されるおそれがあるため公表しない","－",IF(VLOOKUP(A124,#REF!,22,FALSE)="－","－",IF(VLOOKUP(A124,#REF!,6,FALSE)&lt;&gt;"",TEXT(VLOOKUP(A124,#REF!,18,FALSE),"#.0%")&amp;CHAR(10)&amp;"(B/A×100)",VLOOKUP(A124,#REF!,18,FALSE))))))</f>
        <v/>
      </c>
      <c r="K124" s="34"/>
      <c r="L124" s="20" t="str">
        <f>IF(A124="","",IF(VLOOKUP(A124,#REF!,11,FALSE)="①公益社団法人","公社",IF(VLOOKUP(A124,#REF!,11,FALSE)="②公益財団法人","公財","")))</f>
        <v/>
      </c>
      <c r="M124" s="20" t="str">
        <f>IF(A124="","",VLOOKUP(A124,#REF!,12,FALSE))</f>
        <v/>
      </c>
      <c r="N124" s="34" t="str">
        <f>IF(A124="","",IF(VLOOKUP(A124,#REF!,12,FALSE)="国所管",VLOOKUP(A124,#REF!,23,FALSE),""))</f>
        <v/>
      </c>
      <c r="O124" s="22"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32"/>
    </row>
    <row r="125" spans="1:16" ht="60" customHeight="1" x14ac:dyDescent="0.2">
      <c r="A125" s="46"/>
      <c r="B125" s="14" t="str">
        <f>IF(A125="","",VLOOKUP(A125,#REF!,4,FALSE))</f>
        <v/>
      </c>
      <c r="C125" s="1" t="str">
        <f>IF(A125="","",VLOOKUP(A125,#REF!,5,FALSE))</f>
        <v/>
      </c>
      <c r="D125" s="15" t="str">
        <f>IF(A125="","",VLOOKUP(A125,#REF!,8,FALSE))</f>
        <v/>
      </c>
      <c r="E125" s="14" t="str">
        <f>IF(A125="","",VLOOKUP(A125,#REF!,9,FALSE))</f>
        <v/>
      </c>
      <c r="F125" s="16" t="str">
        <f>IF(A125="","",VLOOKUP(A125,#REF!,10,FALSE))</f>
        <v/>
      </c>
      <c r="G125" s="33" t="str">
        <f>IF(A125="","",VLOOKUP(A125,#REF!,30,FALSE))</f>
        <v/>
      </c>
      <c r="H125" s="18" t="str">
        <f>IF(A125="","",IF(VLOOKUP(A125,#REF!,15,FALSE)="他官署で調達手続きを実施のため","他官署で調達手続きを実施のため",IF(VLOOKUP(A125,#REF!,22,FALSE)="②同種の他の契約の予定価格を類推されるおそれがあるため公表しない","同種の他の契約の予定価格を類推されるおそれがあるため公表しない",IF(VLOOKUP(A125,#REF!,22,FALSE)="－","－",IF(VLOOKUP(A125,#REF!,6,FALSE)&lt;&gt;"",TEXT(VLOOKUP(A125,#REF!,15,FALSE),"#,##0円")&amp;CHAR(10)&amp;"(A)",VLOOKUP(A125,#REF!,15,FALSE))))))</f>
        <v/>
      </c>
      <c r="I125" s="18" t="str">
        <f>IF(A125="","",VLOOKUP(A125,#REF!,16,FALSE))</f>
        <v/>
      </c>
      <c r="J125" s="20" t="str">
        <f>IF(A125="","",IF(VLOOKUP(A125,#REF!,15,FALSE)="他官署で調達手続きを実施のため","－",IF(VLOOKUP(A125,#REF!,22,FALSE)="②同種の他の契約の予定価格を類推されるおそれがあるため公表しない","－",IF(VLOOKUP(A125,#REF!,22,FALSE)="－","－",IF(VLOOKUP(A125,#REF!,6,FALSE)&lt;&gt;"",TEXT(VLOOKUP(A125,#REF!,18,FALSE),"#.0%")&amp;CHAR(10)&amp;"(B/A×100)",VLOOKUP(A125,#REF!,18,FALSE))))))</f>
        <v/>
      </c>
      <c r="K125" s="34"/>
      <c r="L125" s="20" t="str">
        <f>IF(A125="","",IF(VLOOKUP(A125,#REF!,11,FALSE)="①公益社団法人","公社",IF(VLOOKUP(A125,#REF!,11,FALSE)="②公益財団法人","公財","")))</f>
        <v/>
      </c>
      <c r="M125" s="20" t="str">
        <f>IF(A125="","",VLOOKUP(A125,#REF!,12,FALSE))</f>
        <v/>
      </c>
      <c r="N125" s="34" t="str">
        <f>IF(A125="","",IF(VLOOKUP(A125,#REF!,12,FALSE)="国所管",VLOOKUP(A125,#REF!,23,FALSE),""))</f>
        <v/>
      </c>
      <c r="O125" s="22"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32"/>
    </row>
    <row r="126" spans="1:16" ht="60" customHeight="1" x14ac:dyDescent="0.2">
      <c r="A126" s="46"/>
      <c r="B126" s="14" t="str">
        <f>IF(A126="","",VLOOKUP(A126,#REF!,4,FALSE))</f>
        <v/>
      </c>
      <c r="C126" s="1" t="str">
        <f>IF(A126="","",VLOOKUP(A126,#REF!,5,FALSE))</f>
        <v/>
      </c>
      <c r="D126" s="15" t="str">
        <f>IF(A126="","",VLOOKUP(A126,#REF!,8,FALSE))</f>
        <v/>
      </c>
      <c r="E126" s="14" t="str">
        <f>IF(A126="","",VLOOKUP(A126,#REF!,9,FALSE))</f>
        <v/>
      </c>
      <c r="F126" s="16" t="str">
        <f>IF(A126="","",VLOOKUP(A126,#REF!,10,FALSE))</f>
        <v/>
      </c>
      <c r="G126" s="33" t="str">
        <f>IF(A126="","",VLOOKUP(A126,#REF!,30,FALSE))</f>
        <v/>
      </c>
      <c r="H126" s="18" t="str">
        <f>IF(A126="","",IF(VLOOKUP(A126,#REF!,15,FALSE)="他官署で調達手続きを実施のため","他官署で調達手続きを実施のため",IF(VLOOKUP(A126,#REF!,22,FALSE)="②同種の他の契約の予定価格を類推されるおそれがあるため公表しない","同種の他の契約の予定価格を類推されるおそれがあるため公表しない",IF(VLOOKUP(A126,#REF!,22,FALSE)="－","－",IF(VLOOKUP(A126,#REF!,6,FALSE)&lt;&gt;"",TEXT(VLOOKUP(A126,#REF!,15,FALSE),"#,##0円")&amp;CHAR(10)&amp;"(A)",VLOOKUP(A126,#REF!,15,FALSE))))))</f>
        <v/>
      </c>
      <c r="I126" s="18" t="str">
        <f>IF(A126="","",VLOOKUP(A126,#REF!,16,FALSE))</f>
        <v/>
      </c>
      <c r="J126" s="20" t="str">
        <f>IF(A126="","",IF(VLOOKUP(A126,#REF!,15,FALSE)="他官署で調達手続きを実施のため","－",IF(VLOOKUP(A126,#REF!,22,FALSE)="②同種の他の契約の予定価格を類推されるおそれがあるため公表しない","－",IF(VLOOKUP(A126,#REF!,22,FALSE)="－","－",IF(VLOOKUP(A126,#REF!,6,FALSE)&lt;&gt;"",TEXT(VLOOKUP(A126,#REF!,18,FALSE),"#.0%")&amp;CHAR(10)&amp;"(B/A×100)",VLOOKUP(A126,#REF!,18,FALSE))))))</f>
        <v/>
      </c>
      <c r="K126" s="34"/>
      <c r="L126" s="20" t="str">
        <f>IF(A126="","",IF(VLOOKUP(A126,#REF!,11,FALSE)="①公益社団法人","公社",IF(VLOOKUP(A126,#REF!,11,FALSE)="②公益財団法人","公財","")))</f>
        <v/>
      </c>
      <c r="M126" s="20" t="str">
        <f>IF(A126="","",VLOOKUP(A126,#REF!,12,FALSE))</f>
        <v/>
      </c>
      <c r="N126" s="34" t="str">
        <f>IF(A126="","",IF(VLOOKUP(A126,#REF!,12,FALSE)="国所管",VLOOKUP(A126,#REF!,23,FALSE),""))</f>
        <v/>
      </c>
      <c r="O126" s="22"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32"/>
    </row>
    <row r="127" spans="1:16" ht="60" customHeight="1" x14ac:dyDescent="0.2">
      <c r="A127" s="46"/>
      <c r="B127" s="14" t="str">
        <f>IF(A127="","",VLOOKUP(A127,#REF!,4,FALSE))</f>
        <v/>
      </c>
      <c r="C127" s="1" t="str">
        <f>IF(A127="","",VLOOKUP(A127,#REF!,5,FALSE))</f>
        <v/>
      </c>
      <c r="D127" s="15" t="str">
        <f>IF(A127="","",VLOOKUP(A127,#REF!,8,FALSE))</f>
        <v/>
      </c>
      <c r="E127" s="14" t="str">
        <f>IF(A127="","",VLOOKUP(A127,#REF!,9,FALSE))</f>
        <v/>
      </c>
      <c r="F127" s="16" t="str">
        <f>IF(A127="","",VLOOKUP(A127,#REF!,10,FALSE))</f>
        <v/>
      </c>
      <c r="G127" s="33" t="str">
        <f>IF(A127="","",VLOOKUP(A127,#REF!,30,FALSE))</f>
        <v/>
      </c>
      <c r="H127" s="18" t="str">
        <f>IF(A127="","",IF(VLOOKUP(A127,#REF!,15,FALSE)="他官署で調達手続きを実施のため","他官署で調達手続きを実施のため",IF(VLOOKUP(A127,#REF!,22,FALSE)="②同種の他の契約の予定価格を類推されるおそれがあるため公表しない","同種の他の契約の予定価格を類推されるおそれがあるため公表しない",IF(VLOOKUP(A127,#REF!,22,FALSE)="－","－",IF(VLOOKUP(A127,#REF!,6,FALSE)&lt;&gt;"",TEXT(VLOOKUP(A127,#REF!,15,FALSE),"#,##0円")&amp;CHAR(10)&amp;"(A)",VLOOKUP(A127,#REF!,15,FALSE))))))</f>
        <v/>
      </c>
      <c r="I127" s="18" t="str">
        <f>IF(A127="","",VLOOKUP(A127,#REF!,16,FALSE))</f>
        <v/>
      </c>
      <c r="J127" s="20" t="str">
        <f>IF(A127="","",IF(VLOOKUP(A127,#REF!,15,FALSE)="他官署で調達手続きを実施のため","－",IF(VLOOKUP(A127,#REF!,22,FALSE)="②同種の他の契約の予定価格を類推されるおそれがあるため公表しない","－",IF(VLOOKUP(A127,#REF!,22,FALSE)="－","－",IF(VLOOKUP(A127,#REF!,6,FALSE)&lt;&gt;"",TEXT(VLOOKUP(A127,#REF!,18,FALSE),"#.0%")&amp;CHAR(10)&amp;"(B/A×100)",VLOOKUP(A127,#REF!,18,FALSE))))))</f>
        <v/>
      </c>
      <c r="K127" s="34"/>
      <c r="L127" s="20" t="str">
        <f>IF(A127="","",IF(VLOOKUP(A127,#REF!,11,FALSE)="①公益社団法人","公社",IF(VLOOKUP(A127,#REF!,11,FALSE)="②公益財団法人","公財","")))</f>
        <v/>
      </c>
      <c r="M127" s="20" t="str">
        <f>IF(A127="","",VLOOKUP(A127,#REF!,12,FALSE))</f>
        <v/>
      </c>
      <c r="N127" s="34" t="str">
        <f>IF(A127="","",IF(VLOOKUP(A127,#REF!,12,FALSE)="国所管",VLOOKUP(A127,#REF!,23,FALSE),""))</f>
        <v/>
      </c>
      <c r="O127" s="22"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32"/>
    </row>
    <row r="128" spans="1:16" ht="67.5" customHeight="1" x14ac:dyDescent="0.2">
      <c r="A128" s="46"/>
      <c r="B128" s="14" t="str">
        <f>IF(A128="","",VLOOKUP(A128,#REF!,4,FALSE))</f>
        <v/>
      </c>
      <c r="C128" s="1" t="str">
        <f>IF(A128="","",VLOOKUP(A128,#REF!,5,FALSE))</f>
        <v/>
      </c>
      <c r="D128" s="15" t="str">
        <f>IF(A128="","",VLOOKUP(A128,#REF!,8,FALSE))</f>
        <v/>
      </c>
      <c r="E128" s="14" t="str">
        <f>IF(A128="","",VLOOKUP(A128,#REF!,9,FALSE))</f>
        <v/>
      </c>
      <c r="F128" s="16" t="str">
        <f>IF(A128="","",VLOOKUP(A128,#REF!,10,FALSE))</f>
        <v/>
      </c>
      <c r="G128" s="33" t="str">
        <f>IF(A128="","",VLOOKUP(A128,#REF!,30,FALSE))</f>
        <v/>
      </c>
      <c r="H128" s="18" t="str">
        <f>IF(A128="","",IF(VLOOKUP(A128,#REF!,15,FALSE)="他官署で調達手続きを実施のため","他官署で調達手続きを実施のため",IF(VLOOKUP(A128,#REF!,22,FALSE)="②同種の他の契約の予定価格を類推されるおそれがあるため公表しない","同種の他の契約の予定価格を類推されるおそれがあるため公表しない",IF(VLOOKUP(A128,#REF!,22,FALSE)="－","－",IF(VLOOKUP(A128,#REF!,6,FALSE)&lt;&gt;"",TEXT(VLOOKUP(A128,#REF!,15,FALSE),"#,##0円")&amp;CHAR(10)&amp;"(A)",VLOOKUP(A128,#REF!,15,FALSE))))))</f>
        <v/>
      </c>
      <c r="I128" s="18" t="str">
        <f>IF(A128="","",VLOOKUP(A128,#REF!,16,FALSE))</f>
        <v/>
      </c>
      <c r="J128" s="20" t="str">
        <f>IF(A128="","",IF(VLOOKUP(A128,#REF!,15,FALSE)="他官署で調達手続きを実施のため","－",IF(VLOOKUP(A128,#REF!,22,FALSE)="②同種の他の契約の予定価格を類推されるおそれがあるため公表しない","－",IF(VLOOKUP(A128,#REF!,22,FALSE)="－","－",IF(VLOOKUP(A128,#REF!,6,FALSE)&lt;&gt;"",TEXT(VLOOKUP(A128,#REF!,18,FALSE),"#.0%")&amp;CHAR(10)&amp;"(B/A×100)",VLOOKUP(A128,#REF!,18,FALSE))))))</f>
        <v/>
      </c>
      <c r="K128" s="34"/>
      <c r="L128" s="20" t="str">
        <f>IF(A128="","",IF(VLOOKUP(A128,#REF!,11,FALSE)="①公益社団法人","公社",IF(VLOOKUP(A128,#REF!,11,FALSE)="②公益財団法人","公財","")))</f>
        <v/>
      </c>
      <c r="M128" s="20" t="str">
        <f>IF(A128="","",VLOOKUP(A128,#REF!,12,FALSE))</f>
        <v/>
      </c>
      <c r="N128" s="34" t="str">
        <f>IF(A128="","",IF(VLOOKUP(A128,#REF!,12,FALSE)="国所管",VLOOKUP(A128,#REF!,23,FALSE),""))</f>
        <v/>
      </c>
      <c r="O128" s="22"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32"/>
    </row>
    <row r="129" spans="1:16" ht="60" customHeight="1" x14ac:dyDescent="0.2">
      <c r="A129" s="46"/>
      <c r="B129" s="14" t="str">
        <f>IF(A129="","",VLOOKUP(A129,#REF!,4,FALSE))</f>
        <v/>
      </c>
      <c r="C129" s="1" t="str">
        <f>IF(A129="","",VLOOKUP(A129,#REF!,5,FALSE))</f>
        <v/>
      </c>
      <c r="D129" s="15" t="str">
        <f>IF(A129="","",VLOOKUP(A129,#REF!,8,FALSE))</f>
        <v/>
      </c>
      <c r="E129" s="14" t="str">
        <f>IF(A129="","",VLOOKUP(A129,#REF!,9,FALSE))</f>
        <v/>
      </c>
      <c r="F129" s="16" t="str">
        <f>IF(A129="","",VLOOKUP(A129,#REF!,10,FALSE))</f>
        <v/>
      </c>
      <c r="G129" s="33" t="str">
        <f>IF(A129="","",VLOOKUP(A129,#REF!,30,FALSE))</f>
        <v/>
      </c>
      <c r="H129" s="18" t="str">
        <f>IF(A129="","",IF(VLOOKUP(A129,#REF!,15,FALSE)="他官署で調達手続きを実施のため","他官署で調達手続きを実施のため",IF(VLOOKUP(A129,#REF!,22,FALSE)="②同種の他の契約の予定価格を類推されるおそれがあるため公表しない","同種の他の契約の予定価格を類推されるおそれがあるため公表しない",IF(VLOOKUP(A129,#REF!,22,FALSE)="－","－",IF(VLOOKUP(A129,#REF!,6,FALSE)&lt;&gt;"",TEXT(VLOOKUP(A129,#REF!,15,FALSE),"#,##0円")&amp;CHAR(10)&amp;"(A)",VLOOKUP(A129,#REF!,15,FALSE))))))</f>
        <v/>
      </c>
      <c r="I129" s="18" t="str">
        <f>IF(A129="","",VLOOKUP(A129,#REF!,16,FALSE))</f>
        <v/>
      </c>
      <c r="J129" s="20" t="str">
        <f>IF(A129="","",IF(VLOOKUP(A129,#REF!,15,FALSE)="他官署で調達手続きを実施のため","－",IF(VLOOKUP(A129,#REF!,22,FALSE)="②同種の他の契約の予定価格を類推されるおそれがあるため公表しない","－",IF(VLOOKUP(A129,#REF!,22,FALSE)="－","－",IF(VLOOKUP(A129,#REF!,6,FALSE)&lt;&gt;"",TEXT(VLOOKUP(A129,#REF!,18,FALSE),"#.0%")&amp;CHAR(10)&amp;"(B/A×100)",VLOOKUP(A129,#REF!,18,FALSE))))))</f>
        <v/>
      </c>
      <c r="K129" s="34"/>
      <c r="L129" s="20" t="str">
        <f>IF(A129="","",IF(VLOOKUP(A129,#REF!,11,FALSE)="①公益社団法人","公社",IF(VLOOKUP(A129,#REF!,11,FALSE)="②公益財団法人","公財","")))</f>
        <v/>
      </c>
      <c r="M129" s="20" t="str">
        <f>IF(A129="","",VLOOKUP(A129,#REF!,12,FALSE))</f>
        <v/>
      </c>
      <c r="N129" s="34" t="str">
        <f>IF(A129="","",IF(VLOOKUP(A129,#REF!,12,FALSE)="国所管",VLOOKUP(A129,#REF!,23,FALSE),""))</f>
        <v/>
      </c>
      <c r="O129" s="22"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32"/>
    </row>
    <row r="130" spans="1:16" ht="60" customHeight="1" x14ac:dyDescent="0.2">
      <c r="A130" s="46"/>
      <c r="B130" s="14" t="str">
        <f>IF(A130="","",VLOOKUP(A130,#REF!,4,FALSE))</f>
        <v/>
      </c>
      <c r="C130" s="1" t="str">
        <f>IF(A130="","",VLOOKUP(A130,#REF!,5,FALSE))</f>
        <v/>
      </c>
      <c r="D130" s="15" t="str">
        <f>IF(A130="","",VLOOKUP(A130,#REF!,8,FALSE))</f>
        <v/>
      </c>
      <c r="E130" s="14" t="str">
        <f>IF(A130="","",VLOOKUP(A130,#REF!,9,FALSE))</f>
        <v/>
      </c>
      <c r="F130" s="16" t="str">
        <f>IF(A130="","",VLOOKUP(A130,#REF!,10,FALSE))</f>
        <v/>
      </c>
      <c r="G130" s="33" t="str">
        <f>IF(A130="","",VLOOKUP(A130,#REF!,30,FALSE))</f>
        <v/>
      </c>
      <c r="H130" s="18" t="str">
        <f>IF(A130="","",IF(VLOOKUP(A130,#REF!,15,FALSE)="他官署で調達手続きを実施のため","他官署で調達手続きを実施のため",IF(VLOOKUP(A130,#REF!,22,FALSE)="②同種の他の契約の予定価格を類推されるおそれがあるため公表しない","同種の他の契約の予定価格を類推されるおそれがあるため公表しない",IF(VLOOKUP(A130,#REF!,22,FALSE)="－","－",IF(VLOOKUP(A130,#REF!,6,FALSE)&lt;&gt;"",TEXT(VLOOKUP(A130,#REF!,15,FALSE),"#,##0円")&amp;CHAR(10)&amp;"(A)",VLOOKUP(A130,#REF!,15,FALSE))))))</f>
        <v/>
      </c>
      <c r="I130" s="18" t="str">
        <f>IF(A130="","",VLOOKUP(A130,#REF!,16,FALSE))</f>
        <v/>
      </c>
      <c r="J130" s="20" t="str">
        <f>IF(A130="","",IF(VLOOKUP(A130,#REF!,15,FALSE)="他官署で調達手続きを実施のため","－",IF(VLOOKUP(A130,#REF!,22,FALSE)="②同種の他の契約の予定価格を類推されるおそれがあるため公表しない","－",IF(VLOOKUP(A130,#REF!,22,FALSE)="－","－",IF(VLOOKUP(A130,#REF!,6,FALSE)&lt;&gt;"",TEXT(VLOOKUP(A130,#REF!,18,FALSE),"#.0%")&amp;CHAR(10)&amp;"(B/A×100)",VLOOKUP(A130,#REF!,18,FALSE))))))</f>
        <v/>
      </c>
      <c r="K130" s="34"/>
      <c r="L130" s="20" t="str">
        <f>IF(A130="","",IF(VLOOKUP(A130,#REF!,11,FALSE)="①公益社団法人","公社",IF(VLOOKUP(A130,#REF!,11,FALSE)="②公益財団法人","公財","")))</f>
        <v/>
      </c>
      <c r="M130" s="20" t="str">
        <f>IF(A130="","",VLOOKUP(A130,#REF!,12,FALSE))</f>
        <v/>
      </c>
      <c r="N130" s="34" t="str">
        <f>IF(A130="","",IF(VLOOKUP(A130,#REF!,12,FALSE)="国所管",VLOOKUP(A130,#REF!,23,FALSE),""))</f>
        <v/>
      </c>
      <c r="O130" s="22"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32"/>
    </row>
    <row r="131" spans="1:16" ht="67.5" customHeight="1" x14ac:dyDescent="0.2">
      <c r="A131" s="46"/>
      <c r="B131" s="14" t="str">
        <f>IF(A131="","",VLOOKUP(A131,#REF!,4,FALSE))</f>
        <v/>
      </c>
      <c r="C131" s="1" t="str">
        <f>IF(A131="","",VLOOKUP(A131,#REF!,5,FALSE))</f>
        <v/>
      </c>
      <c r="D131" s="15" t="str">
        <f>IF(A131="","",VLOOKUP(A131,#REF!,8,FALSE))</f>
        <v/>
      </c>
      <c r="E131" s="14" t="str">
        <f>IF(A131="","",VLOOKUP(A131,#REF!,9,FALSE))</f>
        <v/>
      </c>
      <c r="F131" s="16" t="str">
        <f>IF(A131="","",VLOOKUP(A131,#REF!,10,FALSE))</f>
        <v/>
      </c>
      <c r="G131" s="33" t="str">
        <f>IF(A131="","",VLOOKUP(A131,#REF!,30,FALSE))</f>
        <v/>
      </c>
      <c r="H131" s="18" t="str">
        <f>IF(A131="","",IF(VLOOKUP(A131,#REF!,15,FALSE)="他官署で調達手続きを実施のため","他官署で調達手続きを実施のため",IF(VLOOKUP(A131,#REF!,22,FALSE)="②同種の他の契約の予定価格を類推されるおそれがあるため公表しない","同種の他の契約の予定価格を類推されるおそれがあるため公表しない",IF(VLOOKUP(A131,#REF!,22,FALSE)="－","－",IF(VLOOKUP(A131,#REF!,6,FALSE)&lt;&gt;"",TEXT(VLOOKUP(A131,#REF!,15,FALSE),"#,##0円")&amp;CHAR(10)&amp;"(A)",VLOOKUP(A131,#REF!,15,FALSE))))))</f>
        <v/>
      </c>
      <c r="I131" s="18" t="str">
        <f>IF(A131="","",VLOOKUP(A131,#REF!,16,FALSE))</f>
        <v/>
      </c>
      <c r="J131" s="20" t="str">
        <f>IF(A131="","",IF(VLOOKUP(A131,#REF!,15,FALSE)="他官署で調達手続きを実施のため","－",IF(VLOOKUP(A131,#REF!,22,FALSE)="②同種の他の契約の予定価格を類推されるおそれがあるため公表しない","－",IF(VLOOKUP(A131,#REF!,22,FALSE)="－","－",IF(VLOOKUP(A131,#REF!,6,FALSE)&lt;&gt;"",TEXT(VLOOKUP(A131,#REF!,18,FALSE),"#.0%")&amp;CHAR(10)&amp;"(B/A×100)",VLOOKUP(A131,#REF!,18,FALSE))))))</f>
        <v/>
      </c>
      <c r="K131" s="34"/>
      <c r="L131" s="20" t="str">
        <f>IF(A131="","",IF(VLOOKUP(A131,#REF!,11,FALSE)="①公益社団法人","公社",IF(VLOOKUP(A131,#REF!,11,FALSE)="②公益財団法人","公財","")))</f>
        <v/>
      </c>
      <c r="M131" s="20" t="str">
        <f>IF(A131="","",VLOOKUP(A131,#REF!,12,FALSE))</f>
        <v/>
      </c>
      <c r="N131" s="34" t="str">
        <f>IF(A131="","",IF(VLOOKUP(A131,#REF!,12,FALSE)="国所管",VLOOKUP(A131,#REF!,23,FALSE),""))</f>
        <v/>
      </c>
      <c r="O131" s="22"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32"/>
    </row>
    <row r="132" spans="1:16" ht="60" customHeight="1" x14ac:dyDescent="0.2">
      <c r="A132" s="46"/>
      <c r="B132" s="14" t="str">
        <f>IF(A132="","",VLOOKUP(A132,#REF!,4,FALSE))</f>
        <v/>
      </c>
      <c r="C132" s="1" t="str">
        <f>IF(A132="","",VLOOKUP(A132,#REF!,5,FALSE))</f>
        <v/>
      </c>
      <c r="D132" s="15" t="str">
        <f>IF(A132="","",VLOOKUP(A132,#REF!,8,FALSE))</f>
        <v/>
      </c>
      <c r="E132" s="14" t="str">
        <f>IF(A132="","",VLOOKUP(A132,#REF!,9,FALSE))</f>
        <v/>
      </c>
      <c r="F132" s="16" t="str">
        <f>IF(A132="","",VLOOKUP(A132,#REF!,10,FALSE))</f>
        <v/>
      </c>
      <c r="G132" s="33" t="str">
        <f>IF(A132="","",VLOOKUP(A132,#REF!,30,FALSE))</f>
        <v/>
      </c>
      <c r="H132" s="18" t="str">
        <f>IF(A132="","",IF(VLOOKUP(A132,#REF!,15,FALSE)="他官署で調達手続きを実施のため","他官署で調達手続きを実施のため",IF(VLOOKUP(A132,#REF!,22,FALSE)="②同種の他の契約の予定価格を類推されるおそれがあるため公表しない","同種の他の契約の予定価格を類推されるおそれがあるため公表しない",IF(VLOOKUP(A132,#REF!,22,FALSE)="－","－",IF(VLOOKUP(A132,#REF!,6,FALSE)&lt;&gt;"",TEXT(VLOOKUP(A132,#REF!,15,FALSE),"#,##0円")&amp;CHAR(10)&amp;"(A)",VLOOKUP(A132,#REF!,15,FALSE))))))</f>
        <v/>
      </c>
      <c r="I132" s="18" t="str">
        <f>IF(A132="","",VLOOKUP(A132,#REF!,16,FALSE))</f>
        <v/>
      </c>
      <c r="J132" s="20" t="str">
        <f>IF(A132="","",IF(VLOOKUP(A132,#REF!,15,FALSE)="他官署で調達手続きを実施のため","－",IF(VLOOKUP(A132,#REF!,22,FALSE)="②同種の他の契約の予定価格を類推されるおそれがあるため公表しない","－",IF(VLOOKUP(A132,#REF!,22,FALSE)="－","－",IF(VLOOKUP(A132,#REF!,6,FALSE)&lt;&gt;"",TEXT(VLOOKUP(A132,#REF!,18,FALSE),"#.0%")&amp;CHAR(10)&amp;"(B/A×100)",VLOOKUP(A132,#REF!,18,FALSE))))))</f>
        <v/>
      </c>
      <c r="K132" s="34"/>
      <c r="L132" s="20" t="str">
        <f>IF(A132="","",IF(VLOOKUP(A132,#REF!,11,FALSE)="①公益社団法人","公社",IF(VLOOKUP(A132,#REF!,11,FALSE)="②公益財団法人","公財","")))</f>
        <v/>
      </c>
      <c r="M132" s="20" t="str">
        <f>IF(A132="","",VLOOKUP(A132,#REF!,12,FALSE))</f>
        <v/>
      </c>
      <c r="N132" s="34" t="str">
        <f>IF(A132="","",IF(VLOOKUP(A132,#REF!,12,FALSE)="国所管",VLOOKUP(A132,#REF!,23,FALSE),""))</f>
        <v/>
      </c>
      <c r="O132" s="22"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32"/>
    </row>
    <row r="133" spans="1:16" ht="60" customHeight="1" x14ac:dyDescent="0.2">
      <c r="A133" s="46"/>
      <c r="B133" s="14" t="str">
        <f>IF(A133="","",VLOOKUP(A133,#REF!,4,FALSE))</f>
        <v/>
      </c>
      <c r="C133" s="1" t="str">
        <f>IF(A133="","",VLOOKUP(A133,#REF!,5,FALSE))</f>
        <v/>
      </c>
      <c r="D133" s="15" t="str">
        <f>IF(A133="","",VLOOKUP(A133,#REF!,8,FALSE))</f>
        <v/>
      </c>
      <c r="E133" s="14" t="str">
        <f>IF(A133="","",VLOOKUP(A133,#REF!,9,FALSE))</f>
        <v/>
      </c>
      <c r="F133" s="16" t="str">
        <f>IF(A133="","",VLOOKUP(A133,#REF!,10,FALSE))</f>
        <v/>
      </c>
      <c r="G133" s="33" t="str">
        <f>IF(A133="","",VLOOKUP(A133,#REF!,30,FALSE))</f>
        <v/>
      </c>
      <c r="H133" s="18" t="str">
        <f>IF(A133="","",IF(VLOOKUP(A133,#REF!,15,FALSE)="他官署で調達手続きを実施のため","他官署で調達手続きを実施のため",IF(VLOOKUP(A133,#REF!,22,FALSE)="②同種の他の契約の予定価格を類推されるおそれがあるため公表しない","同種の他の契約の予定価格を類推されるおそれがあるため公表しない",IF(VLOOKUP(A133,#REF!,22,FALSE)="－","－",IF(VLOOKUP(A133,#REF!,6,FALSE)&lt;&gt;"",TEXT(VLOOKUP(A133,#REF!,15,FALSE),"#,##0円")&amp;CHAR(10)&amp;"(A)",VLOOKUP(A133,#REF!,15,FALSE))))))</f>
        <v/>
      </c>
      <c r="I133" s="18" t="str">
        <f>IF(A133="","",VLOOKUP(A133,#REF!,16,FALSE))</f>
        <v/>
      </c>
      <c r="J133" s="20" t="str">
        <f>IF(A133="","",IF(VLOOKUP(A133,#REF!,15,FALSE)="他官署で調達手続きを実施のため","－",IF(VLOOKUP(A133,#REF!,22,FALSE)="②同種の他の契約の予定価格を類推されるおそれがあるため公表しない","－",IF(VLOOKUP(A133,#REF!,22,FALSE)="－","－",IF(VLOOKUP(A133,#REF!,6,FALSE)&lt;&gt;"",TEXT(VLOOKUP(A133,#REF!,18,FALSE),"#.0%")&amp;CHAR(10)&amp;"(B/A×100)",VLOOKUP(A133,#REF!,18,FALSE))))))</f>
        <v/>
      </c>
      <c r="K133" s="34"/>
      <c r="L133" s="20" t="str">
        <f>IF(A133="","",IF(VLOOKUP(A133,#REF!,11,FALSE)="①公益社団法人","公社",IF(VLOOKUP(A133,#REF!,11,FALSE)="②公益財団法人","公財","")))</f>
        <v/>
      </c>
      <c r="M133" s="20" t="str">
        <f>IF(A133="","",VLOOKUP(A133,#REF!,12,FALSE))</f>
        <v/>
      </c>
      <c r="N133" s="34" t="str">
        <f>IF(A133="","",IF(VLOOKUP(A133,#REF!,12,FALSE)="国所管",VLOOKUP(A133,#REF!,23,FALSE),""))</f>
        <v/>
      </c>
      <c r="O133" s="22"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32"/>
    </row>
    <row r="134" spans="1:16" ht="60" customHeight="1" x14ac:dyDescent="0.2">
      <c r="A134" s="46"/>
      <c r="B134" s="14" t="str">
        <f>IF(A134="","",VLOOKUP(A134,#REF!,4,FALSE))</f>
        <v/>
      </c>
      <c r="C134" s="1" t="str">
        <f>IF(A134="","",VLOOKUP(A134,#REF!,5,FALSE))</f>
        <v/>
      </c>
      <c r="D134" s="15" t="str">
        <f>IF(A134="","",VLOOKUP(A134,#REF!,8,FALSE))</f>
        <v/>
      </c>
      <c r="E134" s="14" t="str">
        <f>IF(A134="","",VLOOKUP(A134,#REF!,9,FALSE))</f>
        <v/>
      </c>
      <c r="F134" s="16" t="str">
        <f>IF(A134="","",VLOOKUP(A134,#REF!,10,FALSE))</f>
        <v/>
      </c>
      <c r="G134" s="33" t="str">
        <f>IF(A134="","",VLOOKUP(A134,#REF!,30,FALSE))</f>
        <v/>
      </c>
      <c r="H134" s="18" t="str">
        <f>IF(A134="","",IF(VLOOKUP(A134,#REF!,15,FALSE)="他官署で調達手続きを実施のため","他官署で調達手続きを実施のため",IF(VLOOKUP(A134,#REF!,22,FALSE)="②同種の他の契約の予定価格を類推されるおそれがあるため公表しない","同種の他の契約の予定価格を類推されるおそれがあるため公表しない",IF(VLOOKUP(A134,#REF!,22,FALSE)="－","－",IF(VLOOKUP(A134,#REF!,6,FALSE)&lt;&gt;"",TEXT(VLOOKUP(A134,#REF!,15,FALSE),"#,##0円")&amp;CHAR(10)&amp;"(A)",VLOOKUP(A134,#REF!,15,FALSE))))))</f>
        <v/>
      </c>
      <c r="I134" s="18" t="str">
        <f>IF(A134="","",VLOOKUP(A134,#REF!,16,FALSE))</f>
        <v/>
      </c>
      <c r="J134" s="20" t="str">
        <f>IF(A134="","",IF(VLOOKUP(A134,#REF!,15,FALSE)="他官署で調達手続きを実施のため","－",IF(VLOOKUP(A134,#REF!,22,FALSE)="②同種の他の契約の予定価格を類推されるおそれがあるため公表しない","－",IF(VLOOKUP(A134,#REF!,22,FALSE)="－","－",IF(VLOOKUP(A134,#REF!,6,FALSE)&lt;&gt;"",TEXT(VLOOKUP(A134,#REF!,18,FALSE),"#.0%")&amp;CHAR(10)&amp;"(B/A×100)",VLOOKUP(A134,#REF!,18,FALSE))))))</f>
        <v/>
      </c>
      <c r="K134" s="34"/>
      <c r="L134" s="20" t="str">
        <f>IF(A134="","",IF(VLOOKUP(A134,#REF!,11,FALSE)="①公益社団法人","公社",IF(VLOOKUP(A134,#REF!,11,FALSE)="②公益財団法人","公財","")))</f>
        <v/>
      </c>
      <c r="M134" s="20" t="str">
        <f>IF(A134="","",VLOOKUP(A134,#REF!,12,FALSE))</f>
        <v/>
      </c>
      <c r="N134" s="34" t="str">
        <f>IF(A134="","",IF(VLOOKUP(A134,#REF!,12,FALSE)="国所管",VLOOKUP(A134,#REF!,23,FALSE),""))</f>
        <v/>
      </c>
      <c r="O134" s="22"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32"/>
    </row>
    <row r="135" spans="1:16" ht="60" customHeight="1" x14ac:dyDescent="0.2">
      <c r="A135" s="46"/>
      <c r="B135" s="14" t="str">
        <f>IF(A135="","",VLOOKUP(A135,#REF!,4,FALSE))</f>
        <v/>
      </c>
      <c r="C135" s="1" t="str">
        <f>IF(A135="","",VLOOKUP(A135,#REF!,5,FALSE))</f>
        <v/>
      </c>
      <c r="D135" s="15" t="str">
        <f>IF(A135="","",VLOOKUP(A135,#REF!,8,FALSE))</f>
        <v/>
      </c>
      <c r="E135" s="14" t="str">
        <f>IF(A135="","",VLOOKUP(A135,#REF!,9,FALSE))</f>
        <v/>
      </c>
      <c r="F135" s="16" t="str">
        <f>IF(A135="","",VLOOKUP(A135,#REF!,10,FALSE))</f>
        <v/>
      </c>
      <c r="G135" s="33" t="str">
        <f>IF(A135="","",VLOOKUP(A135,#REF!,30,FALSE))</f>
        <v/>
      </c>
      <c r="H135" s="18" t="str">
        <f>IF(A135="","",IF(VLOOKUP(A135,#REF!,15,FALSE)="他官署で調達手続きを実施のため","他官署で調達手続きを実施のため",IF(VLOOKUP(A135,#REF!,22,FALSE)="②同種の他の契約の予定価格を類推されるおそれがあるため公表しない","同種の他の契約の予定価格を類推されるおそれがあるため公表しない",IF(VLOOKUP(A135,#REF!,22,FALSE)="－","－",IF(VLOOKUP(A135,#REF!,6,FALSE)&lt;&gt;"",TEXT(VLOOKUP(A135,#REF!,15,FALSE),"#,##0円")&amp;CHAR(10)&amp;"(A)",VLOOKUP(A135,#REF!,15,FALSE))))))</f>
        <v/>
      </c>
      <c r="I135" s="18" t="str">
        <f>IF(A135="","",VLOOKUP(A135,#REF!,16,FALSE))</f>
        <v/>
      </c>
      <c r="J135" s="20" t="str">
        <f>IF(A135="","",IF(VLOOKUP(A135,#REF!,15,FALSE)="他官署で調達手続きを実施のため","－",IF(VLOOKUP(A135,#REF!,22,FALSE)="②同種の他の契約の予定価格を類推されるおそれがあるため公表しない","－",IF(VLOOKUP(A135,#REF!,22,FALSE)="－","－",IF(VLOOKUP(A135,#REF!,6,FALSE)&lt;&gt;"",TEXT(VLOOKUP(A135,#REF!,18,FALSE),"#.0%")&amp;CHAR(10)&amp;"(B/A×100)",VLOOKUP(A135,#REF!,18,FALSE))))))</f>
        <v/>
      </c>
      <c r="K135" s="34"/>
      <c r="L135" s="20" t="str">
        <f>IF(A135="","",IF(VLOOKUP(A135,#REF!,11,FALSE)="①公益社団法人","公社",IF(VLOOKUP(A135,#REF!,11,FALSE)="②公益財団法人","公財","")))</f>
        <v/>
      </c>
      <c r="M135" s="20" t="str">
        <f>IF(A135="","",VLOOKUP(A135,#REF!,12,FALSE))</f>
        <v/>
      </c>
      <c r="N135" s="34" t="str">
        <f>IF(A135="","",IF(VLOOKUP(A135,#REF!,12,FALSE)="国所管",VLOOKUP(A135,#REF!,23,FALSE),""))</f>
        <v/>
      </c>
      <c r="O135" s="22"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32"/>
    </row>
    <row r="136" spans="1:16" ht="60" customHeight="1" x14ac:dyDescent="0.2">
      <c r="A136" s="46"/>
      <c r="B136" s="14" t="str">
        <f>IF(A136="","",VLOOKUP(A136,#REF!,4,FALSE))</f>
        <v/>
      </c>
      <c r="C136" s="1" t="str">
        <f>IF(A136="","",VLOOKUP(A136,#REF!,5,FALSE))</f>
        <v/>
      </c>
      <c r="D136" s="15" t="str">
        <f>IF(A136="","",VLOOKUP(A136,#REF!,8,FALSE))</f>
        <v/>
      </c>
      <c r="E136" s="14" t="str">
        <f>IF(A136="","",VLOOKUP(A136,#REF!,9,FALSE))</f>
        <v/>
      </c>
      <c r="F136" s="16" t="str">
        <f>IF(A136="","",VLOOKUP(A136,#REF!,10,FALSE))</f>
        <v/>
      </c>
      <c r="G136" s="33" t="str">
        <f>IF(A136="","",VLOOKUP(A136,#REF!,30,FALSE))</f>
        <v/>
      </c>
      <c r="H136" s="18" t="str">
        <f>IF(A136="","",IF(VLOOKUP(A136,#REF!,15,FALSE)="他官署で調達手続きを実施のため","他官署で調達手続きを実施のため",IF(VLOOKUP(A136,#REF!,22,FALSE)="②同種の他の契約の予定価格を類推されるおそれがあるため公表しない","同種の他の契約の予定価格を類推されるおそれがあるため公表しない",IF(VLOOKUP(A136,#REF!,22,FALSE)="－","－",IF(VLOOKUP(A136,#REF!,6,FALSE)&lt;&gt;"",TEXT(VLOOKUP(A136,#REF!,15,FALSE),"#,##0円")&amp;CHAR(10)&amp;"(A)",VLOOKUP(A136,#REF!,15,FALSE))))))</f>
        <v/>
      </c>
      <c r="I136" s="18" t="str">
        <f>IF(A136="","",VLOOKUP(A136,#REF!,16,FALSE))</f>
        <v/>
      </c>
      <c r="J136" s="20" t="str">
        <f>IF(A136="","",IF(VLOOKUP(A136,#REF!,15,FALSE)="他官署で調達手続きを実施のため","－",IF(VLOOKUP(A136,#REF!,22,FALSE)="②同種の他の契約の予定価格を類推されるおそれがあるため公表しない","－",IF(VLOOKUP(A136,#REF!,22,FALSE)="－","－",IF(VLOOKUP(A136,#REF!,6,FALSE)&lt;&gt;"",TEXT(VLOOKUP(A136,#REF!,18,FALSE),"#.0%")&amp;CHAR(10)&amp;"(B/A×100)",VLOOKUP(A136,#REF!,18,FALSE))))))</f>
        <v/>
      </c>
      <c r="K136" s="34"/>
      <c r="L136" s="20" t="str">
        <f>IF(A136="","",IF(VLOOKUP(A136,#REF!,11,FALSE)="①公益社団法人","公社",IF(VLOOKUP(A136,#REF!,11,FALSE)="②公益財団法人","公財","")))</f>
        <v/>
      </c>
      <c r="M136" s="20" t="str">
        <f>IF(A136="","",VLOOKUP(A136,#REF!,12,FALSE))</f>
        <v/>
      </c>
      <c r="N136" s="34" t="str">
        <f>IF(A136="","",IF(VLOOKUP(A136,#REF!,12,FALSE)="国所管",VLOOKUP(A136,#REF!,23,FALSE),""))</f>
        <v/>
      </c>
      <c r="O136" s="22"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32"/>
    </row>
    <row r="137" spans="1:16" ht="60" customHeight="1" x14ac:dyDescent="0.2">
      <c r="A137" s="46"/>
      <c r="B137" s="14" t="str">
        <f>IF(A137="","",VLOOKUP(A137,#REF!,4,FALSE))</f>
        <v/>
      </c>
      <c r="C137" s="1" t="str">
        <f>IF(A137="","",VLOOKUP(A137,#REF!,5,FALSE))</f>
        <v/>
      </c>
      <c r="D137" s="15" t="str">
        <f>IF(A137="","",VLOOKUP(A137,#REF!,8,FALSE))</f>
        <v/>
      </c>
      <c r="E137" s="14" t="str">
        <f>IF(A137="","",VLOOKUP(A137,#REF!,9,FALSE))</f>
        <v/>
      </c>
      <c r="F137" s="16" t="str">
        <f>IF(A137="","",VLOOKUP(A137,#REF!,10,FALSE))</f>
        <v/>
      </c>
      <c r="G137" s="33" t="str">
        <f>IF(A137="","",VLOOKUP(A137,#REF!,30,FALSE))</f>
        <v/>
      </c>
      <c r="H137" s="18" t="str">
        <f>IF(A137="","",IF(VLOOKUP(A137,#REF!,15,FALSE)="他官署で調達手続きを実施のため","他官署で調達手続きを実施のため",IF(VLOOKUP(A137,#REF!,22,FALSE)="②同種の他の契約の予定価格を類推されるおそれがあるため公表しない","同種の他の契約の予定価格を類推されるおそれがあるため公表しない",IF(VLOOKUP(A137,#REF!,22,FALSE)="－","－",IF(VLOOKUP(A137,#REF!,6,FALSE)&lt;&gt;"",TEXT(VLOOKUP(A137,#REF!,15,FALSE),"#,##0円")&amp;CHAR(10)&amp;"(A)",VLOOKUP(A137,#REF!,15,FALSE))))))</f>
        <v/>
      </c>
      <c r="I137" s="18" t="str">
        <f>IF(A137="","",VLOOKUP(A137,#REF!,16,FALSE))</f>
        <v/>
      </c>
      <c r="J137" s="20" t="str">
        <f>IF(A137="","",IF(VLOOKUP(A137,#REF!,15,FALSE)="他官署で調達手続きを実施のため","－",IF(VLOOKUP(A137,#REF!,22,FALSE)="②同種の他の契約の予定価格を類推されるおそれがあるため公表しない","－",IF(VLOOKUP(A137,#REF!,22,FALSE)="－","－",IF(VLOOKUP(A137,#REF!,6,FALSE)&lt;&gt;"",TEXT(VLOOKUP(A137,#REF!,18,FALSE),"#.0%")&amp;CHAR(10)&amp;"(B/A×100)",VLOOKUP(A137,#REF!,18,FALSE))))))</f>
        <v/>
      </c>
      <c r="K137" s="34"/>
      <c r="L137" s="20" t="str">
        <f>IF(A137="","",IF(VLOOKUP(A137,#REF!,11,FALSE)="①公益社団法人","公社",IF(VLOOKUP(A137,#REF!,11,FALSE)="②公益財団法人","公財","")))</f>
        <v/>
      </c>
      <c r="M137" s="20" t="str">
        <f>IF(A137="","",VLOOKUP(A137,#REF!,12,FALSE))</f>
        <v/>
      </c>
      <c r="N137" s="34" t="str">
        <f>IF(A137="","",IF(VLOOKUP(A137,#REF!,12,FALSE)="国所管",VLOOKUP(A137,#REF!,23,FALSE),""))</f>
        <v/>
      </c>
      <c r="O137" s="22"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32"/>
    </row>
    <row r="138" spans="1:16" ht="60" customHeight="1" x14ac:dyDescent="0.2">
      <c r="A138" s="46"/>
      <c r="B138" s="14" t="str">
        <f>IF(A138="","",VLOOKUP(A138,#REF!,4,FALSE))</f>
        <v/>
      </c>
      <c r="C138" s="1" t="str">
        <f>IF(A138="","",VLOOKUP(A138,#REF!,5,FALSE))</f>
        <v/>
      </c>
      <c r="D138" s="15" t="str">
        <f>IF(A138="","",VLOOKUP(A138,#REF!,8,FALSE))</f>
        <v/>
      </c>
      <c r="E138" s="14" t="str">
        <f>IF(A138="","",VLOOKUP(A138,#REF!,9,FALSE))</f>
        <v/>
      </c>
      <c r="F138" s="16" t="str">
        <f>IF(A138="","",VLOOKUP(A138,#REF!,10,FALSE))</f>
        <v/>
      </c>
      <c r="G138" s="33" t="str">
        <f>IF(A138="","",VLOOKUP(A138,#REF!,30,FALSE))</f>
        <v/>
      </c>
      <c r="H138" s="18" t="str">
        <f>IF(A138="","",IF(VLOOKUP(A138,#REF!,15,FALSE)="他官署で調達手続きを実施のため","他官署で調達手続きを実施のため",IF(VLOOKUP(A138,#REF!,22,FALSE)="②同種の他の契約の予定価格を類推されるおそれがあるため公表しない","同種の他の契約の予定価格を類推されるおそれがあるため公表しない",IF(VLOOKUP(A138,#REF!,22,FALSE)="－","－",IF(VLOOKUP(A138,#REF!,6,FALSE)&lt;&gt;"",TEXT(VLOOKUP(A138,#REF!,15,FALSE),"#,##0円")&amp;CHAR(10)&amp;"(A)",VLOOKUP(A138,#REF!,15,FALSE))))))</f>
        <v/>
      </c>
      <c r="I138" s="18" t="str">
        <f>IF(A138="","",VLOOKUP(A138,#REF!,16,FALSE))</f>
        <v/>
      </c>
      <c r="J138" s="20" t="str">
        <f>IF(A138="","",IF(VLOOKUP(A138,#REF!,15,FALSE)="他官署で調達手続きを実施のため","－",IF(VLOOKUP(A138,#REF!,22,FALSE)="②同種の他の契約の予定価格を類推されるおそれがあるため公表しない","－",IF(VLOOKUP(A138,#REF!,22,FALSE)="－","－",IF(VLOOKUP(A138,#REF!,6,FALSE)&lt;&gt;"",TEXT(VLOOKUP(A138,#REF!,18,FALSE),"#.0%")&amp;CHAR(10)&amp;"(B/A×100)",VLOOKUP(A138,#REF!,18,FALSE))))))</f>
        <v/>
      </c>
      <c r="K138" s="34"/>
      <c r="L138" s="20" t="str">
        <f>IF(A138="","",IF(VLOOKUP(A138,#REF!,11,FALSE)="①公益社団法人","公社",IF(VLOOKUP(A138,#REF!,11,FALSE)="②公益財団法人","公財","")))</f>
        <v/>
      </c>
      <c r="M138" s="20" t="str">
        <f>IF(A138="","",VLOOKUP(A138,#REF!,12,FALSE))</f>
        <v/>
      </c>
      <c r="N138" s="34" t="str">
        <f>IF(A138="","",IF(VLOOKUP(A138,#REF!,12,FALSE)="国所管",VLOOKUP(A138,#REF!,23,FALSE),""))</f>
        <v/>
      </c>
      <c r="O138" s="22"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32"/>
    </row>
    <row r="139" spans="1:16" ht="67.5" customHeight="1" x14ac:dyDescent="0.2">
      <c r="A139" s="46"/>
      <c r="B139" s="14" t="str">
        <f>IF(A139="","",VLOOKUP(A139,#REF!,4,FALSE))</f>
        <v/>
      </c>
      <c r="C139" s="1" t="str">
        <f>IF(A139="","",VLOOKUP(A139,#REF!,5,FALSE))</f>
        <v/>
      </c>
      <c r="D139" s="15" t="str">
        <f>IF(A139="","",VLOOKUP(A139,#REF!,8,FALSE))</f>
        <v/>
      </c>
      <c r="E139" s="14" t="str">
        <f>IF(A139="","",VLOOKUP(A139,#REF!,9,FALSE))</f>
        <v/>
      </c>
      <c r="F139" s="16" t="str">
        <f>IF(A139="","",VLOOKUP(A139,#REF!,10,FALSE))</f>
        <v/>
      </c>
      <c r="G139" s="33" t="str">
        <f>IF(A139="","",VLOOKUP(A139,#REF!,30,FALSE))</f>
        <v/>
      </c>
      <c r="H139" s="18" t="str">
        <f>IF(A139="","",IF(VLOOKUP(A139,#REF!,15,FALSE)="他官署で調達手続きを実施のため","他官署で調達手続きを実施のため",IF(VLOOKUP(A139,#REF!,22,FALSE)="②同種の他の契約の予定価格を類推されるおそれがあるため公表しない","同種の他の契約の予定価格を類推されるおそれがあるため公表しない",IF(VLOOKUP(A139,#REF!,22,FALSE)="－","－",IF(VLOOKUP(A139,#REF!,6,FALSE)&lt;&gt;"",TEXT(VLOOKUP(A139,#REF!,15,FALSE),"#,##0円")&amp;CHAR(10)&amp;"(A)",VLOOKUP(A139,#REF!,15,FALSE))))))</f>
        <v/>
      </c>
      <c r="I139" s="18" t="str">
        <f>IF(A139="","",VLOOKUP(A139,#REF!,16,FALSE))</f>
        <v/>
      </c>
      <c r="J139" s="20" t="str">
        <f>IF(A139="","",IF(VLOOKUP(A139,#REF!,15,FALSE)="他官署で調達手続きを実施のため","－",IF(VLOOKUP(A139,#REF!,22,FALSE)="②同種の他の契約の予定価格を類推されるおそれがあるため公表しない","－",IF(VLOOKUP(A139,#REF!,22,FALSE)="－","－",IF(VLOOKUP(A139,#REF!,6,FALSE)&lt;&gt;"",TEXT(VLOOKUP(A139,#REF!,18,FALSE),"#.0%")&amp;CHAR(10)&amp;"(B/A×100)",VLOOKUP(A139,#REF!,18,FALSE))))))</f>
        <v/>
      </c>
      <c r="K139" s="34"/>
      <c r="L139" s="20" t="str">
        <f>IF(A139="","",IF(VLOOKUP(A139,#REF!,11,FALSE)="①公益社団法人","公社",IF(VLOOKUP(A139,#REF!,11,FALSE)="②公益財団法人","公財","")))</f>
        <v/>
      </c>
      <c r="M139" s="20" t="str">
        <f>IF(A139="","",VLOOKUP(A139,#REF!,12,FALSE))</f>
        <v/>
      </c>
      <c r="N139" s="34" t="str">
        <f>IF(A139="","",IF(VLOOKUP(A139,#REF!,12,FALSE)="国所管",VLOOKUP(A139,#REF!,23,FALSE),""))</f>
        <v/>
      </c>
      <c r="O139" s="22"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32"/>
    </row>
    <row r="140" spans="1:16" ht="67.5" customHeight="1" x14ac:dyDescent="0.2">
      <c r="A140" s="46"/>
      <c r="B140" s="14" t="str">
        <f>IF(A140="","",VLOOKUP(A140,#REF!,4,FALSE))</f>
        <v/>
      </c>
      <c r="C140" s="1" t="str">
        <f>IF(A140="","",VLOOKUP(A140,#REF!,5,FALSE))</f>
        <v/>
      </c>
      <c r="D140" s="15" t="str">
        <f>IF(A140="","",VLOOKUP(A140,#REF!,8,FALSE))</f>
        <v/>
      </c>
      <c r="E140" s="14" t="str">
        <f>IF(A140="","",VLOOKUP(A140,#REF!,9,FALSE))</f>
        <v/>
      </c>
      <c r="F140" s="16" t="str">
        <f>IF(A140="","",VLOOKUP(A140,#REF!,10,FALSE))</f>
        <v/>
      </c>
      <c r="G140" s="33" t="str">
        <f>IF(A140="","",VLOOKUP(A140,#REF!,30,FALSE))</f>
        <v/>
      </c>
      <c r="H140" s="18" t="str">
        <f>IF(A140="","",IF(VLOOKUP(A140,#REF!,15,FALSE)="他官署で調達手続きを実施のため","他官署で調達手続きを実施のため",IF(VLOOKUP(A140,#REF!,22,FALSE)="②同種の他の契約の予定価格を類推されるおそれがあるため公表しない","同種の他の契約の予定価格を類推されるおそれがあるため公表しない",IF(VLOOKUP(A140,#REF!,22,FALSE)="－","－",IF(VLOOKUP(A140,#REF!,6,FALSE)&lt;&gt;"",TEXT(VLOOKUP(A140,#REF!,15,FALSE),"#,##0円")&amp;CHAR(10)&amp;"(A)",VLOOKUP(A140,#REF!,15,FALSE))))))</f>
        <v/>
      </c>
      <c r="I140" s="18" t="str">
        <f>IF(A140="","",VLOOKUP(A140,#REF!,16,FALSE))</f>
        <v/>
      </c>
      <c r="J140" s="20" t="str">
        <f>IF(A140="","",IF(VLOOKUP(A140,#REF!,15,FALSE)="他官署で調達手続きを実施のため","－",IF(VLOOKUP(A140,#REF!,22,FALSE)="②同種の他の契約の予定価格を類推されるおそれがあるため公表しない","－",IF(VLOOKUP(A140,#REF!,22,FALSE)="－","－",IF(VLOOKUP(A140,#REF!,6,FALSE)&lt;&gt;"",TEXT(VLOOKUP(A140,#REF!,18,FALSE),"#.0%")&amp;CHAR(10)&amp;"(B/A×100)",VLOOKUP(A140,#REF!,18,FALSE))))))</f>
        <v/>
      </c>
      <c r="K140" s="34"/>
      <c r="L140" s="20" t="str">
        <f>IF(A140="","",IF(VLOOKUP(A140,#REF!,11,FALSE)="①公益社団法人","公社",IF(VLOOKUP(A140,#REF!,11,FALSE)="②公益財団法人","公財","")))</f>
        <v/>
      </c>
      <c r="M140" s="20" t="str">
        <f>IF(A140="","",VLOOKUP(A140,#REF!,12,FALSE))</f>
        <v/>
      </c>
      <c r="N140" s="34" t="str">
        <f>IF(A140="","",IF(VLOOKUP(A140,#REF!,12,FALSE)="国所管",VLOOKUP(A140,#REF!,23,FALSE),""))</f>
        <v/>
      </c>
      <c r="O140" s="22"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32"/>
    </row>
    <row r="141" spans="1:16" ht="67.5" customHeight="1" x14ac:dyDescent="0.2">
      <c r="A141" s="46"/>
      <c r="B141" s="14" t="str">
        <f>IF(A141="","",VLOOKUP(A141,#REF!,4,FALSE))</f>
        <v/>
      </c>
      <c r="C141" s="1" t="str">
        <f>IF(A141="","",VLOOKUP(A141,#REF!,5,FALSE))</f>
        <v/>
      </c>
      <c r="D141" s="15" t="str">
        <f>IF(A141="","",VLOOKUP(A141,#REF!,8,FALSE))</f>
        <v/>
      </c>
      <c r="E141" s="14" t="str">
        <f>IF(A141="","",VLOOKUP(A141,#REF!,9,FALSE))</f>
        <v/>
      </c>
      <c r="F141" s="16" t="str">
        <f>IF(A141="","",VLOOKUP(A141,#REF!,10,FALSE))</f>
        <v/>
      </c>
      <c r="G141" s="33" t="str">
        <f>IF(A141="","",VLOOKUP(A141,#REF!,30,FALSE))</f>
        <v/>
      </c>
      <c r="H141" s="18" t="str">
        <f>IF(A141="","",IF(VLOOKUP(A141,#REF!,15,FALSE)="他官署で調達手続きを実施のため","他官署で調達手続きを実施のため",IF(VLOOKUP(A141,#REF!,22,FALSE)="②同種の他の契約の予定価格を類推されるおそれがあるため公表しない","同種の他の契約の予定価格を類推されるおそれがあるため公表しない",IF(VLOOKUP(A141,#REF!,22,FALSE)="－","－",IF(VLOOKUP(A141,#REF!,6,FALSE)&lt;&gt;"",TEXT(VLOOKUP(A141,#REF!,15,FALSE),"#,##0円")&amp;CHAR(10)&amp;"(A)",VLOOKUP(A141,#REF!,15,FALSE))))))</f>
        <v/>
      </c>
      <c r="I141" s="18" t="str">
        <f>IF(A141="","",VLOOKUP(A141,#REF!,16,FALSE))</f>
        <v/>
      </c>
      <c r="J141" s="20" t="str">
        <f>IF(A141="","",IF(VLOOKUP(A141,#REF!,15,FALSE)="他官署で調達手続きを実施のため","－",IF(VLOOKUP(A141,#REF!,22,FALSE)="②同種の他の契約の予定価格を類推されるおそれがあるため公表しない","－",IF(VLOOKUP(A141,#REF!,22,FALSE)="－","－",IF(VLOOKUP(A141,#REF!,6,FALSE)&lt;&gt;"",TEXT(VLOOKUP(A141,#REF!,18,FALSE),"#.0%")&amp;CHAR(10)&amp;"(B/A×100)",VLOOKUP(A141,#REF!,18,FALSE))))))</f>
        <v/>
      </c>
      <c r="K141" s="34"/>
      <c r="L141" s="20" t="str">
        <f>IF(A141="","",IF(VLOOKUP(A141,#REF!,11,FALSE)="①公益社団法人","公社",IF(VLOOKUP(A141,#REF!,11,FALSE)="②公益財団法人","公財","")))</f>
        <v/>
      </c>
      <c r="M141" s="20" t="str">
        <f>IF(A141="","",VLOOKUP(A141,#REF!,12,FALSE))</f>
        <v/>
      </c>
      <c r="N141" s="34" t="str">
        <f>IF(A141="","",IF(VLOOKUP(A141,#REF!,12,FALSE)="国所管",VLOOKUP(A141,#REF!,23,FALSE),""))</f>
        <v/>
      </c>
      <c r="O141" s="22"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32"/>
    </row>
    <row r="142" spans="1:16" ht="67.5" customHeight="1" x14ac:dyDescent="0.2">
      <c r="A142" s="46"/>
      <c r="B142" s="14" t="str">
        <f>IF(A142="","",VLOOKUP(A142,#REF!,4,FALSE))</f>
        <v/>
      </c>
      <c r="C142" s="1" t="str">
        <f>IF(A142="","",VLOOKUP(A142,#REF!,5,FALSE))</f>
        <v/>
      </c>
      <c r="D142" s="15" t="str">
        <f>IF(A142="","",VLOOKUP(A142,#REF!,8,FALSE))</f>
        <v/>
      </c>
      <c r="E142" s="14" t="str">
        <f>IF(A142="","",VLOOKUP(A142,#REF!,9,FALSE))</f>
        <v/>
      </c>
      <c r="F142" s="16" t="str">
        <f>IF(A142="","",VLOOKUP(A142,#REF!,10,FALSE))</f>
        <v/>
      </c>
      <c r="G142" s="33" t="str">
        <f>IF(A142="","",VLOOKUP(A142,#REF!,30,FALSE))</f>
        <v/>
      </c>
      <c r="H142" s="18" t="str">
        <f>IF(A142="","",IF(VLOOKUP(A142,#REF!,15,FALSE)="他官署で調達手続きを実施のため","他官署で調達手続きを実施のため",IF(VLOOKUP(A142,#REF!,22,FALSE)="②同種の他の契約の予定価格を類推されるおそれがあるため公表しない","同種の他の契約の予定価格を類推されるおそれがあるため公表しない",IF(VLOOKUP(A142,#REF!,22,FALSE)="－","－",IF(VLOOKUP(A142,#REF!,6,FALSE)&lt;&gt;"",TEXT(VLOOKUP(A142,#REF!,15,FALSE),"#,##0円")&amp;CHAR(10)&amp;"(A)",VLOOKUP(A142,#REF!,15,FALSE))))))</f>
        <v/>
      </c>
      <c r="I142" s="18" t="str">
        <f>IF(A142="","",VLOOKUP(A142,#REF!,16,FALSE))</f>
        <v/>
      </c>
      <c r="J142" s="20" t="str">
        <f>IF(A142="","",IF(VLOOKUP(A142,#REF!,15,FALSE)="他官署で調達手続きを実施のため","－",IF(VLOOKUP(A142,#REF!,22,FALSE)="②同種の他の契約の予定価格を類推されるおそれがあるため公表しない","－",IF(VLOOKUP(A142,#REF!,22,FALSE)="－","－",IF(VLOOKUP(A142,#REF!,6,FALSE)&lt;&gt;"",TEXT(VLOOKUP(A142,#REF!,18,FALSE),"#.0%")&amp;CHAR(10)&amp;"(B/A×100)",VLOOKUP(A142,#REF!,18,FALSE))))))</f>
        <v/>
      </c>
      <c r="K142" s="34"/>
      <c r="L142" s="20" t="str">
        <f>IF(A142="","",IF(VLOOKUP(A142,#REF!,11,FALSE)="①公益社団法人","公社",IF(VLOOKUP(A142,#REF!,11,FALSE)="②公益財団法人","公財","")))</f>
        <v/>
      </c>
      <c r="M142" s="20" t="str">
        <f>IF(A142="","",VLOOKUP(A142,#REF!,12,FALSE))</f>
        <v/>
      </c>
      <c r="N142" s="34" t="str">
        <f>IF(A142="","",IF(VLOOKUP(A142,#REF!,12,FALSE)="国所管",VLOOKUP(A142,#REF!,23,FALSE),""))</f>
        <v/>
      </c>
      <c r="O142" s="22"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32"/>
    </row>
    <row r="143" spans="1:16" ht="67.5" customHeight="1" x14ac:dyDescent="0.2">
      <c r="A143" s="46"/>
      <c r="B143" s="14" t="str">
        <f>IF(A143="","",VLOOKUP(A143,#REF!,4,FALSE))</f>
        <v/>
      </c>
      <c r="C143" s="1" t="str">
        <f>IF(A143="","",VLOOKUP(A143,#REF!,5,FALSE))</f>
        <v/>
      </c>
      <c r="D143" s="15" t="str">
        <f>IF(A143="","",VLOOKUP(A143,#REF!,8,FALSE))</f>
        <v/>
      </c>
      <c r="E143" s="14" t="str">
        <f>IF(A143="","",VLOOKUP(A143,#REF!,9,FALSE))</f>
        <v/>
      </c>
      <c r="F143" s="16" t="str">
        <f>IF(A143="","",VLOOKUP(A143,#REF!,10,FALSE))</f>
        <v/>
      </c>
      <c r="G143" s="33" t="str">
        <f>IF(A143="","",VLOOKUP(A143,#REF!,30,FALSE))</f>
        <v/>
      </c>
      <c r="H143" s="18" t="str">
        <f>IF(A143="","",IF(VLOOKUP(A143,#REF!,15,FALSE)="他官署で調達手続きを実施のため","他官署で調達手続きを実施のため",IF(VLOOKUP(A143,#REF!,22,FALSE)="②同種の他の契約の予定価格を類推されるおそれがあるため公表しない","同種の他の契約の予定価格を類推されるおそれがあるため公表しない",IF(VLOOKUP(A143,#REF!,22,FALSE)="－","－",IF(VLOOKUP(A143,#REF!,6,FALSE)&lt;&gt;"",TEXT(VLOOKUP(A143,#REF!,15,FALSE),"#,##0円")&amp;CHAR(10)&amp;"(A)",VLOOKUP(A143,#REF!,15,FALSE))))))</f>
        <v/>
      </c>
      <c r="I143" s="18" t="str">
        <f>IF(A143="","",VLOOKUP(A143,#REF!,16,FALSE))</f>
        <v/>
      </c>
      <c r="J143" s="20" t="str">
        <f>IF(A143="","",IF(VLOOKUP(A143,#REF!,15,FALSE)="他官署で調達手続きを実施のため","－",IF(VLOOKUP(A143,#REF!,22,FALSE)="②同種の他の契約の予定価格を類推されるおそれがあるため公表しない","－",IF(VLOOKUP(A143,#REF!,22,FALSE)="－","－",IF(VLOOKUP(A143,#REF!,6,FALSE)&lt;&gt;"",TEXT(VLOOKUP(A143,#REF!,18,FALSE),"#.0%")&amp;CHAR(10)&amp;"(B/A×100)",VLOOKUP(A143,#REF!,18,FALSE))))))</f>
        <v/>
      </c>
      <c r="K143" s="34"/>
      <c r="L143" s="20" t="str">
        <f>IF(A143="","",IF(VLOOKUP(A143,#REF!,11,FALSE)="①公益社団法人","公社",IF(VLOOKUP(A143,#REF!,11,FALSE)="②公益財団法人","公財","")))</f>
        <v/>
      </c>
      <c r="M143" s="20" t="str">
        <f>IF(A143="","",VLOOKUP(A143,#REF!,12,FALSE))</f>
        <v/>
      </c>
      <c r="N143" s="34" t="str">
        <f>IF(A143="","",IF(VLOOKUP(A143,#REF!,12,FALSE)="国所管",VLOOKUP(A143,#REF!,23,FALSE),""))</f>
        <v/>
      </c>
      <c r="O143" s="22"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32"/>
    </row>
    <row r="144" spans="1:16" ht="60" customHeight="1" x14ac:dyDescent="0.2">
      <c r="A144" s="46"/>
      <c r="B144" s="14" t="str">
        <f>IF(A144="","",VLOOKUP(A144,#REF!,4,FALSE))</f>
        <v/>
      </c>
      <c r="C144" s="1" t="str">
        <f>IF(A144="","",VLOOKUP(A144,#REF!,5,FALSE))</f>
        <v/>
      </c>
      <c r="D144" s="15" t="str">
        <f>IF(A144="","",VLOOKUP(A144,#REF!,8,FALSE))</f>
        <v/>
      </c>
      <c r="E144" s="14" t="str">
        <f>IF(A144="","",VLOOKUP(A144,#REF!,9,FALSE))</f>
        <v/>
      </c>
      <c r="F144" s="16" t="str">
        <f>IF(A144="","",VLOOKUP(A144,#REF!,10,FALSE))</f>
        <v/>
      </c>
      <c r="G144" s="33" t="str">
        <f>IF(A144="","",VLOOKUP(A144,#REF!,30,FALSE))</f>
        <v/>
      </c>
      <c r="H144" s="18" t="str">
        <f>IF(A144="","",IF(VLOOKUP(A144,#REF!,15,FALSE)="他官署で調達手続きを実施のため","他官署で調達手続きを実施のため",IF(VLOOKUP(A144,#REF!,22,FALSE)="②同種の他の契約の予定価格を類推されるおそれがあるため公表しない","同種の他の契約の予定価格を類推されるおそれがあるため公表しない",IF(VLOOKUP(A144,#REF!,22,FALSE)="－","－",IF(VLOOKUP(A144,#REF!,6,FALSE)&lt;&gt;"",TEXT(VLOOKUP(A144,#REF!,15,FALSE),"#,##0円")&amp;CHAR(10)&amp;"(A)",VLOOKUP(A144,#REF!,15,FALSE))))))</f>
        <v/>
      </c>
      <c r="I144" s="18" t="str">
        <f>IF(A144="","",VLOOKUP(A144,#REF!,16,FALSE))</f>
        <v/>
      </c>
      <c r="J144" s="20" t="str">
        <f>IF(A144="","",IF(VLOOKUP(A144,#REF!,15,FALSE)="他官署で調達手続きを実施のため","－",IF(VLOOKUP(A144,#REF!,22,FALSE)="②同種の他の契約の予定価格を類推されるおそれがあるため公表しない","－",IF(VLOOKUP(A144,#REF!,22,FALSE)="－","－",IF(VLOOKUP(A144,#REF!,6,FALSE)&lt;&gt;"",TEXT(VLOOKUP(A144,#REF!,18,FALSE),"#.0%")&amp;CHAR(10)&amp;"(B/A×100)",VLOOKUP(A144,#REF!,18,FALSE))))))</f>
        <v/>
      </c>
      <c r="K144" s="34"/>
      <c r="L144" s="20" t="str">
        <f>IF(A144="","",IF(VLOOKUP(A144,#REF!,11,FALSE)="①公益社団法人","公社",IF(VLOOKUP(A144,#REF!,11,FALSE)="②公益財団法人","公財","")))</f>
        <v/>
      </c>
      <c r="M144" s="20" t="str">
        <f>IF(A144="","",VLOOKUP(A144,#REF!,12,FALSE))</f>
        <v/>
      </c>
      <c r="N144" s="34" t="str">
        <f>IF(A144="","",IF(VLOOKUP(A144,#REF!,12,FALSE)="国所管",VLOOKUP(A144,#REF!,23,FALSE),""))</f>
        <v/>
      </c>
      <c r="O144" s="22"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32"/>
    </row>
    <row r="145" spans="1:16" ht="60" customHeight="1" x14ac:dyDescent="0.2">
      <c r="A145" s="46"/>
      <c r="B145" s="14" t="str">
        <f>IF(A145="","",VLOOKUP(A145,#REF!,4,FALSE))</f>
        <v/>
      </c>
      <c r="C145" s="1" t="str">
        <f>IF(A145="","",VLOOKUP(A145,#REF!,5,FALSE))</f>
        <v/>
      </c>
      <c r="D145" s="15" t="str">
        <f>IF(A145="","",VLOOKUP(A145,#REF!,8,FALSE))</f>
        <v/>
      </c>
      <c r="E145" s="14" t="str">
        <f>IF(A145="","",VLOOKUP(A145,#REF!,9,FALSE))</f>
        <v/>
      </c>
      <c r="F145" s="16" t="str">
        <f>IF(A145="","",VLOOKUP(A145,#REF!,10,FALSE))</f>
        <v/>
      </c>
      <c r="G145" s="33" t="str">
        <f>IF(A145="","",VLOOKUP(A145,#REF!,30,FALSE))</f>
        <v/>
      </c>
      <c r="H145" s="18" t="str">
        <f>IF(A145="","",IF(VLOOKUP(A145,#REF!,15,FALSE)="他官署で調達手続きを実施のため","他官署で調達手続きを実施のため",IF(VLOOKUP(A145,#REF!,22,FALSE)="②同種の他の契約の予定価格を類推されるおそれがあるため公表しない","同種の他の契約の予定価格を類推されるおそれがあるため公表しない",IF(VLOOKUP(A145,#REF!,22,FALSE)="－","－",IF(VLOOKUP(A145,#REF!,6,FALSE)&lt;&gt;"",TEXT(VLOOKUP(A145,#REF!,15,FALSE),"#,##0円")&amp;CHAR(10)&amp;"(A)",VLOOKUP(A145,#REF!,15,FALSE))))))</f>
        <v/>
      </c>
      <c r="I145" s="18" t="str">
        <f>IF(A145="","",VLOOKUP(A145,#REF!,16,FALSE))</f>
        <v/>
      </c>
      <c r="J145" s="20" t="str">
        <f>IF(A145="","",IF(VLOOKUP(A145,#REF!,15,FALSE)="他官署で調達手続きを実施のため","－",IF(VLOOKUP(A145,#REF!,22,FALSE)="②同種の他の契約の予定価格を類推されるおそれがあるため公表しない","－",IF(VLOOKUP(A145,#REF!,22,FALSE)="－","－",IF(VLOOKUP(A145,#REF!,6,FALSE)&lt;&gt;"",TEXT(VLOOKUP(A145,#REF!,18,FALSE),"#.0%")&amp;CHAR(10)&amp;"(B/A×100)",VLOOKUP(A145,#REF!,18,FALSE))))))</f>
        <v/>
      </c>
      <c r="K145" s="34"/>
      <c r="L145" s="20" t="str">
        <f>IF(A145="","",IF(VLOOKUP(A145,#REF!,11,FALSE)="①公益社団法人","公社",IF(VLOOKUP(A145,#REF!,11,FALSE)="②公益財団法人","公財","")))</f>
        <v/>
      </c>
      <c r="M145" s="20" t="str">
        <f>IF(A145="","",VLOOKUP(A145,#REF!,12,FALSE))</f>
        <v/>
      </c>
      <c r="N145" s="34" t="str">
        <f>IF(A145="","",IF(VLOOKUP(A145,#REF!,12,FALSE)="国所管",VLOOKUP(A145,#REF!,23,FALSE),""))</f>
        <v/>
      </c>
      <c r="O145" s="22"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32"/>
    </row>
    <row r="146" spans="1:16" ht="67.5" customHeight="1" x14ac:dyDescent="0.2">
      <c r="A146" s="46"/>
      <c r="B146" s="14" t="str">
        <f>IF(A146="","",VLOOKUP(A146,#REF!,4,FALSE))</f>
        <v/>
      </c>
      <c r="C146" s="1" t="str">
        <f>IF(A146="","",VLOOKUP(A146,#REF!,5,FALSE))</f>
        <v/>
      </c>
      <c r="D146" s="15" t="str">
        <f>IF(A146="","",VLOOKUP(A146,#REF!,8,FALSE))</f>
        <v/>
      </c>
      <c r="E146" s="14" t="str">
        <f>IF(A146="","",VLOOKUP(A146,#REF!,9,FALSE))</f>
        <v/>
      </c>
      <c r="F146" s="16" t="str">
        <f>IF(A146="","",VLOOKUP(A146,#REF!,10,FALSE))</f>
        <v/>
      </c>
      <c r="G146" s="33" t="str">
        <f>IF(A146="","",VLOOKUP(A146,#REF!,30,FALSE))</f>
        <v/>
      </c>
      <c r="H146" s="18" t="str">
        <f>IF(A146="","",IF(VLOOKUP(A146,#REF!,15,FALSE)="他官署で調達手続きを実施のため","他官署で調達手続きを実施のため",IF(VLOOKUP(A146,#REF!,22,FALSE)="②同種の他の契約の予定価格を類推されるおそれがあるため公表しない","同種の他の契約の予定価格を類推されるおそれがあるため公表しない",IF(VLOOKUP(A146,#REF!,22,FALSE)="－","－",IF(VLOOKUP(A146,#REF!,6,FALSE)&lt;&gt;"",TEXT(VLOOKUP(A146,#REF!,15,FALSE),"#,##0円")&amp;CHAR(10)&amp;"(A)",VLOOKUP(A146,#REF!,15,FALSE))))))</f>
        <v/>
      </c>
      <c r="I146" s="18" t="str">
        <f>IF(A146="","",VLOOKUP(A146,#REF!,16,FALSE))</f>
        <v/>
      </c>
      <c r="J146" s="20" t="str">
        <f>IF(A146="","",IF(VLOOKUP(A146,#REF!,15,FALSE)="他官署で調達手続きを実施のため","－",IF(VLOOKUP(A146,#REF!,22,FALSE)="②同種の他の契約の予定価格を類推されるおそれがあるため公表しない","－",IF(VLOOKUP(A146,#REF!,22,FALSE)="－","－",IF(VLOOKUP(A146,#REF!,6,FALSE)&lt;&gt;"",TEXT(VLOOKUP(A146,#REF!,18,FALSE),"#.0%")&amp;CHAR(10)&amp;"(B/A×100)",VLOOKUP(A146,#REF!,18,FALSE))))))</f>
        <v/>
      </c>
      <c r="K146" s="34"/>
      <c r="L146" s="20" t="str">
        <f>IF(A146="","",IF(VLOOKUP(A146,#REF!,11,FALSE)="①公益社団法人","公社",IF(VLOOKUP(A146,#REF!,11,FALSE)="②公益財団法人","公財","")))</f>
        <v/>
      </c>
      <c r="M146" s="20" t="str">
        <f>IF(A146="","",VLOOKUP(A146,#REF!,12,FALSE))</f>
        <v/>
      </c>
      <c r="N146" s="34" t="str">
        <f>IF(A146="","",IF(VLOOKUP(A146,#REF!,12,FALSE)="国所管",VLOOKUP(A146,#REF!,23,FALSE),""))</f>
        <v/>
      </c>
      <c r="O146" s="22"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32"/>
    </row>
    <row r="147" spans="1:16" ht="60" customHeight="1" x14ac:dyDescent="0.2">
      <c r="A147" s="46"/>
      <c r="B147" s="14" t="str">
        <f>IF(A147="","",VLOOKUP(A147,#REF!,4,FALSE))</f>
        <v/>
      </c>
      <c r="C147" s="1" t="str">
        <f>IF(A147="","",VLOOKUP(A147,#REF!,5,FALSE))</f>
        <v/>
      </c>
      <c r="D147" s="15" t="str">
        <f>IF(A147="","",VLOOKUP(A147,#REF!,8,FALSE))</f>
        <v/>
      </c>
      <c r="E147" s="14" t="str">
        <f>IF(A147="","",VLOOKUP(A147,#REF!,9,FALSE))</f>
        <v/>
      </c>
      <c r="F147" s="16" t="str">
        <f>IF(A147="","",VLOOKUP(A147,#REF!,10,FALSE))</f>
        <v/>
      </c>
      <c r="G147" s="33" t="str">
        <f>IF(A147="","",VLOOKUP(A147,#REF!,30,FALSE))</f>
        <v/>
      </c>
      <c r="H147" s="18" t="str">
        <f>IF(A147="","",IF(VLOOKUP(A147,#REF!,15,FALSE)="他官署で調達手続きを実施のため","他官署で調達手続きを実施のため",IF(VLOOKUP(A147,#REF!,22,FALSE)="②同種の他の契約の予定価格を類推されるおそれがあるため公表しない","同種の他の契約の予定価格を類推されるおそれがあるため公表しない",IF(VLOOKUP(A147,#REF!,22,FALSE)="－","－",IF(VLOOKUP(A147,#REF!,6,FALSE)&lt;&gt;"",TEXT(VLOOKUP(A147,#REF!,15,FALSE),"#,##0円")&amp;CHAR(10)&amp;"(A)",VLOOKUP(A147,#REF!,15,FALSE))))))</f>
        <v/>
      </c>
      <c r="I147" s="18" t="str">
        <f>IF(A147="","",VLOOKUP(A147,#REF!,16,FALSE))</f>
        <v/>
      </c>
      <c r="J147" s="20" t="str">
        <f>IF(A147="","",IF(VLOOKUP(A147,#REF!,15,FALSE)="他官署で調達手続きを実施のため","－",IF(VLOOKUP(A147,#REF!,22,FALSE)="②同種の他の契約の予定価格を類推されるおそれがあるため公表しない","－",IF(VLOOKUP(A147,#REF!,22,FALSE)="－","－",IF(VLOOKUP(A147,#REF!,6,FALSE)&lt;&gt;"",TEXT(VLOOKUP(A147,#REF!,18,FALSE),"#.0%")&amp;CHAR(10)&amp;"(B/A×100)",VLOOKUP(A147,#REF!,18,FALSE))))))</f>
        <v/>
      </c>
      <c r="K147" s="34"/>
      <c r="L147" s="20" t="str">
        <f>IF(A147="","",IF(VLOOKUP(A147,#REF!,11,FALSE)="①公益社団法人","公社",IF(VLOOKUP(A147,#REF!,11,FALSE)="②公益財団法人","公財","")))</f>
        <v/>
      </c>
      <c r="M147" s="20" t="str">
        <f>IF(A147="","",VLOOKUP(A147,#REF!,12,FALSE))</f>
        <v/>
      </c>
      <c r="N147" s="34" t="str">
        <f>IF(A147="","",IF(VLOOKUP(A147,#REF!,12,FALSE)="国所管",VLOOKUP(A147,#REF!,23,FALSE),""))</f>
        <v/>
      </c>
      <c r="O147" s="22"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32"/>
    </row>
    <row r="148" spans="1:16" ht="60" customHeight="1" x14ac:dyDescent="0.2">
      <c r="A148" s="46"/>
      <c r="B148" s="14" t="str">
        <f>IF(A148="","",VLOOKUP(A148,#REF!,4,FALSE))</f>
        <v/>
      </c>
      <c r="C148" s="1" t="str">
        <f>IF(A148="","",VLOOKUP(A148,#REF!,5,FALSE))</f>
        <v/>
      </c>
      <c r="D148" s="15" t="str">
        <f>IF(A148="","",VLOOKUP(A148,#REF!,8,FALSE))</f>
        <v/>
      </c>
      <c r="E148" s="14" t="str">
        <f>IF(A148="","",VLOOKUP(A148,#REF!,9,FALSE))</f>
        <v/>
      </c>
      <c r="F148" s="16" t="str">
        <f>IF(A148="","",VLOOKUP(A148,#REF!,10,FALSE))</f>
        <v/>
      </c>
      <c r="G148" s="33" t="str">
        <f>IF(A148="","",VLOOKUP(A148,#REF!,30,FALSE))</f>
        <v/>
      </c>
      <c r="H148" s="18" t="str">
        <f>IF(A148="","",IF(VLOOKUP(A148,#REF!,15,FALSE)="他官署で調達手続きを実施のため","他官署で調達手続きを実施のため",IF(VLOOKUP(A148,#REF!,22,FALSE)="②同種の他の契約の予定価格を類推されるおそれがあるため公表しない","同種の他の契約の予定価格を類推されるおそれがあるため公表しない",IF(VLOOKUP(A148,#REF!,22,FALSE)="－","－",IF(VLOOKUP(A148,#REF!,6,FALSE)&lt;&gt;"",TEXT(VLOOKUP(A148,#REF!,15,FALSE),"#,##0円")&amp;CHAR(10)&amp;"(A)",VLOOKUP(A148,#REF!,15,FALSE))))))</f>
        <v/>
      </c>
      <c r="I148" s="18" t="str">
        <f>IF(A148="","",VLOOKUP(A148,#REF!,16,FALSE))</f>
        <v/>
      </c>
      <c r="J148" s="20" t="str">
        <f>IF(A148="","",IF(VLOOKUP(A148,#REF!,15,FALSE)="他官署で調達手続きを実施のため","－",IF(VLOOKUP(A148,#REF!,22,FALSE)="②同種の他の契約の予定価格を類推されるおそれがあるため公表しない","－",IF(VLOOKUP(A148,#REF!,22,FALSE)="－","－",IF(VLOOKUP(A148,#REF!,6,FALSE)&lt;&gt;"",TEXT(VLOOKUP(A148,#REF!,18,FALSE),"#.0%")&amp;CHAR(10)&amp;"(B/A×100)",VLOOKUP(A148,#REF!,18,FALSE))))))</f>
        <v/>
      </c>
      <c r="K148" s="34"/>
      <c r="L148" s="20" t="str">
        <f>IF(A148="","",IF(VLOOKUP(A148,#REF!,11,FALSE)="①公益社団法人","公社",IF(VLOOKUP(A148,#REF!,11,FALSE)="②公益財団法人","公財","")))</f>
        <v/>
      </c>
      <c r="M148" s="20" t="str">
        <f>IF(A148="","",VLOOKUP(A148,#REF!,12,FALSE))</f>
        <v/>
      </c>
      <c r="N148" s="34" t="str">
        <f>IF(A148="","",IF(VLOOKUP(A148,#REF!,12,FALSE)="国所管",VLOOKUP(A148,#REF!,23,FALSE),""))</f>
        <v/>
      </c>
      <c r="O148" s="22"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32"/>
    </row>
    <row r="149" spans="1:16" ht="67.5" customHeight="1" x14ac:dyDescent="0.2">
      <c r="A149" s="46"/>
      <c r="B149" s="14" t="str">
        <f>IF(A149="","",VLOOKUP(A149,#REF!,4,FALSE))</f>
        <v/>
      </c>
      <c r="C149" s="1" t="str">
        <f>IF(A149="","",VLOOKUP(A149,#REF!,5,FALSE))</f>
        <v/>
      </c>
      <c r="D149" s="15" t="str">
        <f>IF(A149="","",VLOOKUP(A149,#REF!,8,FALSE))</f>
        <v/>
      </c>
      <c r="E149" s="14" t="str">
        <f>IF(A149="","",VLOOKUP(A149,#REF!,9,FALSE))</f>
        <v/>
      </c>
      <c r="F149" s="16" t="str">
        <f>IF(A149="","",VLOOKUP(A149,#REF!,10,FALSE))</f>
        <v/>
      </c>
      <c r="G149" s="33" t="str">
        <f>IF(A149="","",VLOOKUP(A149,#REF!,30,FALSE))</f>
        <v/>
      </c>
      <c r="H149" s="18" t="str">
        <f>IF(A149="","",IF(VLOOKUP(A149,#REF!,15,FALSE)="他官署で調達手続きを実施のため","他官署で調達手続きを実施のため",IF(VLOOKUP(A149,#REF!,22,FALSE)="②同種の他の契約の予定価格を類推されるおそれがあるため公表しない","同種の他の契約の予定価格を類推されるおそれがあるため公表しない",IF(VLOOKUP(A149,#REF!,22,FALSE)="－","－",IF(VLOOKUP(A149,#REF!,6,FALSE)&lt;&gt;"",TEXT(VLOOKUP(A149,#REF!,15,FALSE),"#,##0円")&amp;CHAR(10)&amp;"(A)",VLOOKUP(A149,#REF!,15,FALSE))))))</f>
        <v/>
      </c>
      <c r="I149" s="18" t="str">
        <f>IF(A149="","",VLOOKUP(A149,#REF!,16,FALSE))</f>
        <v/>
      </c>
      <c r="J149" s="20" t="str">
        <f>IF(A149="","",IF(VLOOKUP(A149,#REF!,15,FALSE)="他官署で調達手続きを実施のため","－",IF(VLOOKUP(A149,#REF!,22,FALSE)="②同種の他の契約の予定価格を類推されるおそれがあるため公表しない","－",IF(VLOOKUP(A149,#REF!,22,FALSE)="－","－",IF(VLOOKUP(A149,#REF!,6,FALSE)&lt;&gt;"",TEXT(VLOOKUP(A149,#REF!,18,FALSE),"#.0%")&amp;CHAR(10)&amp;"(B/A×100)",VLOOKUP(A149,#REF!,18,FALSE))))))</f>
        <v/>
      </c>
      <c r="K149" s="34"/>
      <c r="L149" s="20" t="str">
        <f>IF(A149="","",IF(VLOOKUP(A149,#REF!,11,FALSE)="①公益社団法人","公社",IF(VLOOKUP(A149,#REF!,11,FALSE)="②公益財団法人","公財","")))</f>
        <v/>
      </c>
      <c r="M149" s="20" t="str">
        <f>IF(A149="","",VLOOKUP(A149,#REF!,12,FALSE))</f>
        <v/>
      </c>
      <c r="N149" s="34" t="str">
        <f>IF(A149="","",IF(VLOOKUP(A149,#REF!,12,FALSE)="国所管",VLOOKUP(A149,#REF!,23,FALSE),""))</f>
        <v/>
      </c>
      <c r="O149" s="22"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32"/>
    </row>
    <row r="150" spans="1:16" ht="60" customHeight="1" x14ac:dyDescent="0.2">
      <c r="A150" s="46"/>
      <c r="B150" s="14" t="str">
        <f>IF(A150="","",VLOOKUP(A150,#REF!,4,FALSE))</f>
        <v/>
      </c>
      <c r="C150" s="1" t="str">
        <f>IF(A150="","",VLOOKUP(A150,#REF!,5,FALSE))</f>
        <v/>
      </c>
      <c r="D150" s="15" t="str">
        <f>IF(A150="","",VLOOKUP(A150,#REF!,8,FALSE))</f>
        <v/>
      </c>
      <c r="E150" s="14" t="str">
        <f>IF(A150="","",VLOOKUP(A150,#REF!,9,FALSE))</f>
        <v/>
      </c>
      <c r="F150" s="16" t="str">
        <f>IF(A150="","",VLOOKUP(A150,#REF!,10,FALSE))</f>
        <v/>
      </c>
      <c r="G150" s="33" t="str">
        <f>IF(A150="","",VLOOKUP(A150,#REF!,30,FALSE))</f>
        <v/>
      </c>
      <c r="H150" s="18" t="str">
        <f>IF(A150="","",IF(VLOOKUP(A150,#REF!,15,FALSE)="他官署で調達手続きを実施のため","他官署で調達手続きを実施のため",IF(VLOOKUP(A150,#REF!,22,FALSE)="②同種の他の契約の予定価格を類推されるおそれがあるため公表しない","同種の他の契約の予定価格を類推されるおそれがあるため公表しない",IF(VLOOKUP(A150,#REF!,22,FALSE)="－","－",IF(VLOOKUP(A150,#REF!,6,FALSE)&lt;&gt;"",TEXT(VLOOKUP(A150,#REF!,15,FALSE),"#,##0円")&amp;CHAR(10)&amp;"(A)",VLOOKUP(A150,#REF!,15,FALSE))))))</f>
        <v/>
      </c>
      <c r="I150" s="18" t="str">
        <f>IF(A150="","",VLOOKUP(A150,#REF!,16,FALSE))</f>
        <v/>
      </c>
      <c r="J150" s="20" t="str">
        <f>IF(A150="","",IF(VLOOKUP(A150,#REF!,15,FALSE)="他官署で調達手続きを実施のため","－",IF(VLOOKUP(A150,#REF!,22,FALSE)="②同種の他の契約の予定価格を類推されるおそれがあるため公表しない","－",IF(VLOOKUP(A150,#REF!,22,FALSE)="－","－",IF(VLOOKUP(A150,#REF!,6,FALSE)&lt;&gt;"",TEXT(VLOOKUP(A150,#REF!,18,FALSE),"#.0%")&amp;CHAR(10)&amp;"(B/A×100)",VLOOKUP(A150,#REF!,18,FALSE))))))</f>
        <v/>
      </c>
      <c r="K150" s="34"/>
      <c r="L150" s="20" t="str">
        <f>IF(A150="","",IF(VLOOKUP(A150,#REF!,11,FALSE)="①公益社団法人","公社",IF(VLOOKUP(A150,#REF!,11,FALSE)="②公益財団法人","公財","")))</f>
        <v/>
      </c>
      <c r="M150" s="20" t="str">
        <f>IF(A150="","",VLOOKUP(A150,#REF!,12,FALSE))</f>
        <v/>
      </c>
      <c r="N150" s="34" t="str">
        <f>IF(A150="","",IF(VLOOKUP(A150,#REF!,12,FALSE)="国所管",VLOOKUP(A150,#REF!,23,FALSE),""))</f>
        <v/>
      </c>
      <c r="O150" s="22"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32"/>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xr:uid="{00000000-0002-0000-0300-000000000000}"/>
    <dataValidation imeMode="halfAlpha" allowBlank="1" showInputMessage="1" showErrorMessage="1" errorTitle="参考" error="半角数字で入力して下さい。" promptTitle="入力方法" prompt="半角数字で入力して下さい。" sqref="H6:I150" xr:uid="{00000000-0002-0000-0300-000001000000}"/>
  </dataValidations>
  <printOptions horizontalCentered="1"/>
  <pageMargins left="0.43" right="0.2" top="0.95" bottom="0.44" header="0.36" footer="0.32"/>
  <pageSetup paperSize="9" scale="61"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56c08d0100f7a55cc9c2863703fe2e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8a34f9ebde2b27f804992cef10dd5350"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6750F9F3-323F-4A8A-A808-273DDBBF8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2006/documentManagement/types"/>
    <ds:schemaRef ds:uri="http://purl.org/dc/terms/"/>
    <ds:schemaRef ds:uri="b5471033-25ca-41e4-b4f9-0c69817a7d90"/>
    <ds:schemaRef ds:uri="http://www.w3.org/XML/1998/namespace"/>
    <ds:schemaRef ds:uri="http://schemas.microsoft.com/office/infopath/2007/PartnerControls"/>
    <ds:schemaRef ds:uri="83f91a21-fd60-4569-977f-9e7a8b68efa0"/>
    <ds:schemaRef ds:uri="http://purl.org/dc/elements/1.1/"/>
    <ds:schemaRef ds:uri="http://schemas.openxmlformats.org/package/2006/metadata/core-properties"/>
    <ds:schemaRef ds:uri="248ab0bc-7e59-4567-bd72-f8d7ec109be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2025-09-02T05:30:27Z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