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D:\申請書修正\掲載用\"/>
    </mc:Choice>
  </mc:AlternateContent>
  <workbookProtection workbookAlgorithmName="SHA-512" workbookHashValue="ifhu7XMl1RY7xrql8H7VmmsQZwI6WiqbZNLvE9F8B/LhtJB/5xyXWBHey7TA7WYMG29ud90+j7SILgp3UU99KQ==" workbookSaltValue="ci8iopvy3dXa/bPylxWQ1A==" workbookSpinCount="100000" lockStructure="1"/>
  <bookViews>
    <workbookView xWindow="-110" yWindow="-110" windowWidth="19420" windowHeight="10420" tabRatio="744" xr2:uid="{00000000-000D-0000-FFFF-FFFF00000000}"/>
  </bookViews>
  <sheets>
    <sheet name="非公表化処理申請書" sheetId="6" r:id="rId1"/>
    <sheet name="別紙１" sheetId="4" r:id="rId2"/>
    <sheet name="別紙２" sheetId="13" r:id="rId3"/>
    <sheet name="記載要領" sheetId="8" r:id="rId4"/>
    <sheet name="【記載例】非公表化処理申請書" sheetId="14" r:id="rId5"/>
    <sheet name="（参考）国コード一覧" sheetId="3" r:id="rId6"/>
    <sheet name="（参考）税関官署一覧" sheetId="19" r:id="rId7"/>
    <sheet name="外に見えるもの←→内部処理用" sheetId="15" state="hidden" r:id="rId8"/>
    <sheet name="チェックリスト抽出用" sheetId="10" state="hidden" r:id="rId9"/>
    <sheet name="【引用】" sheetId="2" state="hidden" r:id="rId10"/>
  </sheets>
  <definedNames>
    <definedName name="_xlnm.Print_Area" localSheetId="6">'（参考）税関官署一覧'!$A$1:$H$50</definedName>
    <definedName name="_xlnm.Print_Area" localSheetId="4">【記載例】非公表化処理申請書!$A$1:$T$28</definedName>
    <definedName name="_xlnm.Print_Area" localSheetId="3">記載要領!$A$1:$O$17</definedName>
    <definedName name="_xlnm.Print_Area" localSheetId="0">非公表化処理申請書!$A$1:$T$28</definedName>
    <definedName name="_xlnm.Print_Area" localSheetId="1">別紙１!$A$1:$H$36</definedName>
    <definedName name="_xlnm.Print_Area" localSheetId="2">別紙２!$A$1:$D$14</definedName>
    <definedName name="横浜">【引用】!$F$3:$F$26</definedName>
    <definedName name="沖縄地区">【引用】!$M$3:$M$12</definedName>
    <definedName name="希望する1">【引用】!$U$3:$U$13</definedName>
    <definedName name="希望する10">【引用】!$AD$12:$AD$13</definedName>
    <definedName name="希望する11">【引用】!$AE$13</definedName>
    <definedName name="希望する2">【引用】!$V$4:$V$13</definedName>
    <definedName name="希望する3">【引用】!$W$5:$W$13</definedName>
    <definedName name="希望する4">【引用】!$X$6:$X$13</definedName>
    <definedName name="希望する5">【引用】!$Y$7:$Y$13</definedName>
    <definedName name="希望する6">【引用】!$Z$8:$Z$13</definedName>
    <definedName name="希望する7">【引用】!$AA$9:$AA$13</definedName>
    <definedName name="希望する8">【引用】!$AB$10:$AB$13</definedName>
    <definedName name="希望する9">【引用】!$AC$11:$AC$13</definedName>
    <definedName name="神戸">【引用】!$G$3:$G$31</definedName>
    <definedName name="大阪">【引用】!$H$3:$H$23</definedName>
    <definedName name="長崎">【引用】!$K$3:$K$18</definedName>
    <definedName name="東京">【引用】!$E$3:$E$21</definedName>
    <definedName name="函館">【引用】!$L$3:$L$25</definedName>
    <definedName name="名古屋">【引用】!$I$3:$I$25</definedName>
    <definedName name="門司">【引用】!$J$3:$J$29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3" i="2" l="1"/>
  <c r="C96" i="2"/>
  <c r="C97" i="2"/>
  <c r="U17" i="6"/>
  <c r="N36"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7" i="4"/>
  <c r="U10" i="6" l="1"/>
  <c r="U12" i="6"/>
  <c r="I30" i="4"/>
  <c r="I8" i="4"/>
  <c r="I9" i="4"/>
  <c r="I10" i="4"/>
  <c r="I11" i="4"/>
  <c r="I12" i="4"/>
  <c r="I13" i="4"/>
  <c r="I14" i="4"/>
  <c r="I15" i="4"/>
  <c r="I16" i="4"/>
  <c r="I17" i="4"/>
  <c r="I18" i="4"/>
  <c r="I19" i="4"/>
  <c r="I20" i="4"/>
  <c r="I21" i="4"/>
  <c r="I22" i="4"/>
  <c r="I23" i="4"/>
  <c r="I24" i="4"/>
  <c r="I25" i="4"/>
  <c r="I26" i="4"/>
  <c r="I27" i="4"/>
  <c r="I28" i="4"/>
  <c r="I29" i="4"/>
  <c r="I31" i="4"/>
  <c r="I32" i="4"/>
  <c r="I33" i="4"/>
  <c r="I34" i="4"/>
  <c r="I35" i="4"/>
  <c r="I36" i="4"/>
  <c r="I7" i="4"/>
  <c r="D37" i="10" l="1"/>
  <c r="E37" i="10"/>
  <c r="D38" i="10"/>
  <c r="E38" i="10"/>
  <c r="D39" i="10"/>
  <c r="E39" i="10"/>
  <c r="D40" i="10"/>
  <c r="E40" i="10"/>
  <c r="D41" i="10"/>
  <c r="E41" i="10"/>
  <c r="D42" i="10"/>
  <c r="E42" i="10"/>
  <c r="D43" i="10"/>
  <c r="E43" i="10"/>
  <c r="D44" i="10"/>
  <c r="E44" i="10"/>
  <c r="D45" i="10"/>
  <c r="E45" i="10"/>
  <c r="D36" i="10"/>
  <c r="E36" i="10"/>
  <c r="C37" i="10"/>
  <c r="C38" i="10"/>
  <c r="C39" i="10"/>
  <c r="C40" i="10"/>
  <c r="C41" i="10"/>
  <c r="C42" i="10"/>
  <c r="C43" i="10"/>
  <c r="C44" i="10"/>
  <c r="C45" i="10"/>
  <c r="C36" i="10"/>
  <c r="P5" i="10" l="1"/>
  <c r="P6" i="10"/>
  <c r="P7" i="10"/>
  <c r="P8" i="10"/>
  <c r="P9" i="10"/>
  <c r="P10" i="10"/>
  <c r="P11" i="10"/>
  <c r="P12" i="10"/>
  <c r="P13" i="10"/>
  <c r="P14" i="10"/>
  <c r="P15" i="10"/>
  <c r="P16" i="10"/>
  <c r="P17" i="10"/>
  <c r="P18" i="10"/>
  <c r="P19" i="10"/>
  <c r="P20" i="10"/>
  <c r="P21" i="10"/>
  <c r="P22" i="10"/>
  <c r="P23" i="10"/>
  <c r="P24" i="10"/>
  <c r="P25" i="10"/>
  <c r="P26" i="10"/>
  <c r="P27" i="10"/>
  <c r="P28" i="10"/>
  <c r="P29" i="10"/>
  <c r="P30" i="10"/>
  <c r="P31" i="10"/>
  <c r="P32" i="10"/>
  <c r="P33" i="10"/>
  <c r="P4" i="10"/>
  <c r="M3" i="10" l="1"/>
  <c r="G3" i="10" l="1"/>
  <c r="V3" i="10"/>
  <c r="U5" i="10"/>
  <c r="U6" i="10"/>
  <c r="U7" i="10"/>
  <c r="U8" i="10"/>
  <c r="U9" i="10"/>
  <c r="U10" i="10"/>
  <c r="U11" i="10"/>
  <c r="U12" i="10"/>
  <c r="U13" i="10"/>
  <c r="U14" i="10"/>
  <c r="U15" i="10"/>
  <c r="U16" i="10"/>
  <c r="U17" i="10"/>
  <c r="U18" i="10"/>
  <c r="U19" i="10"/>
  <c r="U20" i="10"/>
  <c r="U21" i="10"/>
  <c r="U22" i="10"/>
  <c r="U23" i="10"/>
  <c r="U24" i="10"/>
  <c r="U25" i="10"/>
  <c r="U26" i="10"/>
  <c r="U27" i="10"/>
  <c r="U28" i="10"/>
  <c r="U29" i="10"/>
  <c r="U30" i="10"/>
  <c r="U31" i="10"/>
  <c r="U32" i="10"/>
  <c r="U33" i="10"/>
  <c r="U4" i="10"/>
  <c r="U3" i="10"/>
  <c r="G5" i="10" l="1"/>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4" i="10"/>
  <c r="G1" i="10"/>
  <c r="T5" i="10"/>
  <c r="T6" i="10"/>
  <c r="T7" i="10"/>
  <c r="T8" i="10"/>
  <c r="T9" i="10"/>
  <c r="T10" i="10"/>
  <c r="T11" i="10"/>
  <c r="T12" i="10"/>
  <c r="T13" i="10"/>
  <c r="T14" i="10"/>
  <c r="T15" i="10"/>
  <c r="T16" i="10"/>
  <c r="T17" i="10"/>
  <c r="T18" i="10"/>
  <c r="T19" i="10"/>
  <c r="T20" i="10"/>
  <c r="T21" i="10"/>
  <c r="T22" i="10"/>
  <c r="T23" i="10"/>
  <c r="T24" i="10"/>
  <c r="T25" i="10"/>
  <c r="T26" i="10"/>
  <c r="T27" i="10"/>
  <c r="T28" i="10"/>
  <c r="T29" i="10"/>
  <c r="T30" i="10"/>
  <c r="T31" i="10"/>
  <c r="T32" i="10"/>
  <c r="T33" i="10"/>
  <c r="T4" i="10"/>
  <c r="Q5" i="10"/>
  <c r="Q6" i="10"/>
  <c r="Q10" i="10"/>
  <c r="Q11" i="10"/>
  <c r="Q14" i="10"/>
  <c r="Q16" i="10"/>
  <c r="Q19" i="10"/>
  <c r="Q20" i="10"/>
  <c r="Q21" i="10"/>
  <c r="Q22" i="10"/>
  <c r="Q25" i="10"/>
  <c r="Q26" i="10"/>
  <c r="Q27" i="10"/>
  <c r="Q28" i="10"/>
  <c r="Q29" i="10"/>
  <c r="Q30" i="10"/>
  <c r="Q33" i="10"/>
  <c r="Q9" i="10"/>
  <c r="Q12" i="10"/>
  <c r="Q13" i="10"/>
  <c r="Q17" i="10"/>
  <c r="Q4" i="10"/>
  <c r="Q7" i="10"/>
  <c r="Q8" i="10"/>
  <c r="Q15" i="10"/>
  <c r="Q18" i="10"/>
  <c r="Q23" i="10"/>
  <c r="Q24" i="10"/>
  <c r="Q31" i="10"/>
  <c r="Q32" i="10"/>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 i="2"/>
  <c r="P3" i="10"/>
  <c r="Q3" i="10" s="1"/>
  <c r="M5" i="10" l="1"/>
  <c r="K3" i="10"/>
  <c r="K1" i="10"/>
  <c r="B1" i="10"/>
  <c r="C1" i="10"/>
  <c r="D1" i="10"/>
  <c r="E1" i="10"/>
  <c r="F1" i="10"/>
  <c r="H1" i="10"/>
  <c r="I1" i="10"/>
  <c r="J1" i="10"/>
  <c r="L1" i="10"/>
  <c r="M1" i="10"/>
  <c r="N1" i="10"/>
  <c r="O1" i="10"/>
  <c r="Q1" i="10"/>
  <c r="R1" i="10"/>
  <c r="S1" i="10"/>
  <c r="T1" i="10"/>
  <c r="U1" i="10"/>
  <c r="V1" i="10"/>
  <c r="W1" i="10"/>
  <c r="X1" i="10"/>
  <c r="Y1" i="10"/>
  <c r="A1"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4" i="10"/>
  <c r="B3" i="10"/>
  <c r="K5" i="10" l="1"/>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4" i="10"/>
  <c r="M4" i="10"/>
  <c r="M33" i="10"/>
  <c r="M32" i="10"/>
  <c r="M31" i="10"/>
  <c r="M30" i="10"/>
  <c r="M29" i="10"/>
  <c r="M28" i="10"/>
  <c r="M27" i="10"/>
  <c r="M26" i="10"/>
  <c r="M25" i="10"/>
  <c r="M24" i="10"/>
  <c r="M23" i="10"/>
  <c r="M22" i="10"/>
  <c r="M21" i="10"/>
  <c r="M20" i="10"/>
  <c r="M19" i="10"/>
  <c r="M18" i="10"/>
  <c r="M17" i="10"/>
  <c r="M16" i="10"/>
  <c r="M15" i="10"/>
  <c r="M14" i="10"/>
  <c r="M13" i="10"/>
  <c r="M12" i="10"/>
  <c r="M11" i="10"/>
  <c r="M10" i="10"/>
  <c r="M9" i="10"/>
  <c r="M8" i="10"/>
  <c r="M7" i="10"/>
  <c r="M6" i="10"/>
  <c r="E1" i="4"/>
  <c r="U15" i="6"/>
  <c r="U25" i="14" l="1"/>
  <c r="U21" i="14"/>
  <c r="H17" i="14"/>
  <c r="U15" i="14"/>
  <c r="U12" i="14"/>
  <c r="B1" i="13" l="1"/>
  <c r="U25" i="6"/>
  <c r="X3" i="10" l="1"/>
  <c r="W3" i="10"/>
  <c r="D3" i="10"/>
  <c r="V5" i="10" l="1"/>
  <c r="V13" i="10"/>
  <c r="V21" i="10"/>
  <c r="V29" i="10"/>
  <c r="V19" i="10"/>
  <c r="V6" i="10"/>
  <c r="V14" i="10"/>
  <c r="V22" i="10"/>
  <c r="V30" i="10"/>
  <c r="V20" i="10"/>
  <c r="V28" i="10"/>
  <c r="V7" i="10"/>
  <c r="V15" i="10"/>
  <c r="V23" i="10"/>
  <c r="V31" i="10"/>
  <c r="V27" i="10"/>
  <c r="V8" i="10"/>
  <c r="V16" i="10"/>
  <c r="V24" i="10"/>
  <c r="V32" i="10"/>
  <c r="V11" i="10"/>
  <c r="V9" i="10"/>
  <c r="V17" i="10"/>
  <c r="V25" i="10"/>
  <c r="V33" i="10"/>
  <c r="V12" i="10"/>
  <c r="V10" i="10"/>
  <c r="V18" i="10"/>
  <c r="V26" i="10"/>
  <c r="V4" i="10"/>
  <c r="D6" i="10"/>
  <c r="D14" i="10"/>
  <c r="D22" i="10"/>
  <c r="D30" i="10"/>
  <c r="D7" i="10"/>
  <c r="D15" i="10"/>
  <c r="D23" i="10"/>
  <c r="D31" i="10"/>
  <c r="D9" i="10"/>
  <c r="D17" i="10"/>
  <c r="D25" i="10"/>
  <c r="D33" i="10"/>
  <c r="D11" i="10"/>
  <c r="D19" i="10"/>
  <c r="D27" i="10"/>
  <c r="D13" i="10"/>
  <c r="D29" i="10"/>
  <c r="D12" i="10"/>
  <c r="D16" i="10"/>
  <c r="D32" i="10"/>
  <c r="D18" i="10"/>
  <c r="D4" i="10"/>
  <c r="D28" i="10"/>
  <c r="D20" i="10"/>
  <c r="D5" i="10"/>
  <c r="D21" i="10"/>
  <c r="D26" i="10"/>
  <c r="D8" i="10"/>
  <c r="D24" i="10"/>
  <c r="D10" i="10"/>
  <c r="W6" i="10"/>
  <c r="W10" i="10"/>
  <c r="W14" i="10"/>
  <c r="W18" i="10"/>
  <c r="W22" i="10"/>
  <c r="W26" i="10"/>
  <c r="W30" i="10"/>
  <c r="W4" i="10"/>
  <c r="W7" i="10"/>
  <c r="W11" i="10"/>
  <c r="W15" i="10"/>
  <c r="W19" i="10"/>
  <c r="W23" i="10"/>
  <c r="W27" i="10"/>
  <c r="W31" i="10"/>
  <c r="W8" i="10"/>
  <c r="W12" i="10"/>
  <c r="W16" i="10"/>
  <c r="W20" i="10"/>
  <c r="W24" i="10"/>
  <c r="W28" i="10"/>
  <c r="W32" i="10"/>
  <c r="W9" i="10"/>
  <c r="W13" i="10"/>
  <c r="W17" i="10"/>
  <c r="W21" i="10"/>
  <c r="W25" i="10"/>
  <c r="W33" i="10"/>
  <c r="W5" i="10"/>
  <c r="W29" i="10"/>
  <c r="X5" i="10"/>
  <c r="X9" i="10"/>
  <c r="X13" i="10"/>
  <c r="X17" i="10"/>
  <c r="X21" i="10"/>
  <c r="X25" i="10"/>
  <c r="X29" i="10"/>
  <c r="X33" i="10"/>
  <c r="X10" i="10"/>
  <c r="X4" i="10"/>
  <c r="X6" i="10"/>
  <c r="X14" i="10"/>
  <c r="X18" i="10"/>
  <c r="X22" i="10"/>
  <c r="X26" i="10"/>
  <c r="X30" i="10"/>
  <c r="X7" i="10"/>
  <c r="X11" i="10"/>
  <c r="X15" i="10"/>
  <c r="X19" i="10"/>
  <c r="X23" i="10"/>
  <c r="X27" i="10"/>
  <c r="X31" i="10"/>
  <c r="X8" i="10"/>
  <c r="X12" i="10"/>
  <c r="X16" i="10"/>
  <c r="X20" i="10"/>
  <c r="X24" i="10"/>
  <c r="X28" i="10"/>
  <c r="X32" i="10"/>
  <c r="N3" i="10" l="1"/>
  <c r="N5" i="10" l="1"/>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4" i="10"/>
  <c r="Y3" i="10"/>
  <c r="Y5" i="10" l="1"/>
  <c r="Y13" i="10"/>
  <c r="Y21" i="10"/>
  <c r="Y29" i="10"/>
  <c r="Y6" i="10"/>
  <c r="Y14" i="10"/>
  <c r="Y22" i="10"/>
  <c r="Y30" i="10"/>
  <c r="Y7" i="10"/>
  <c r="Y15" i="10"/>
  <c r="Y23" i="10"/>
  <c r="Y31" i="10"/>
  <c r="Y8" i="10"/>
  <c r="Y24" i="10"/>
  <c r="Y32" i="10"/>
  <c r="Y9" i="10"/>
  <c r="Y17" i="10"/>
  <c r="Y25" i="10"/>
  <c r="Y33" i="10"/>
  <c r="Y10" i="10"/>
  <c r="Y18" i="10"/>
  <c r="Y4" i="10"/>
  <c r="Y11" i="10"/>
  <c r="Y19" i="10"/>
  <c r="Y20" i="10"/>
  <c r="Y16" i="10"/>
  <c r="Y27" i="10"/>
  <c r="Y26" i="10"/>
  <c r="Y12" i="10"/>
  <c r="Y28" i="10"/>
  <c r="C3" i="10" l="1"/>
  <c r="C7" i="10" l="1"/>
  <c r="C15" i="10"/>
  <c r="C23" i="10"/>
  <c r="C31" i="10"/>
  <c r="C5" i="10"/>
  <c r="C29" i="10"/>
  <c r="C8" i="10"/>
  <c r="C16" i="10"/>
  <c r="C24" i="10"/>
  <c r="C32" i="10"/>
  <c r="C10" i="10"/>
  <c r="C26" i="10"/>
  <c r="C19" i="10"/>
  <c r="C27" i="10"/>
  <c r="C20" i="10"/>
  <c r="C21" i="10"/>
  <c r="C22" i="10"/>
  <c r="C9" i="10"/>
  <c r="C17" i="10"/>
  <c r="C25" i="10"/>
  <c r="C33" i="10"/>
  <c r="C18" i="10"/>
  <c r="C4" i="10"/>
  <c r="C12" i="10"/>
  <c r="C28" i="10"/>
  <c r="C6" i="10"/>
  <c r="C30" i="10"/>
  <c r="C11" i="10"/>
  <c r="C13" i="10"/>
  <c r="C14" i="10"/>
  <c r="T3" i="10"/>
  <c r="O3" i="10" l="1"/>
  <c r="L3" i="10"/>
  <c r="J3" i="10"/>
  <c r="I3" i="10"/>
  <c r="H3" i="10"/>
  <c r="F3" i="10"/>
  <c r="E3" i="10"/>
  <c r="F10" i="10" l="1"/>
  <c r="F18" i="10"/>
  <c r="F26" i="10"/>
  <c r="F4" i="10"/>
  <c r="F11" i="10"/>
  <c r="F19" i="10"/>
  <c r="F27" i="10"/>
  <c r="F5" i="10"/>
  <c r="F13" i="10"/>
  <c r="F21" i="10"/>
  <c r="F29" i="10"/>
  <c r="F7" i="10"/>
  <c r="F15" i="10"/>
  <c r="F23" i="10"/>
  <c r="F31" i="10"/>
  <c r="F9" i="10"/>
  <c r="F25" i="10"/>
  <c r="F22" i="10"/>
  <c r="F8" i="10"/>
  <c r="F12" i="10"/>
  <c r="F28" i="10"/>
  <c r="F14" i="10"/>
  <c r="F30" i="10"/>
  <c r="F24" i="10"/>
  <c r="F16" i="10"/>
  <c r="F32" i="10"/>
  <c r="F17" i="10"/>
  <c r="F33" i="10"/>
  <c r="F6" i="10"/>
  <c r="F20" i="10"/>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E12" i="10"/>
  <c r="E20" i="10"/>
  <c r="E28" i="10"/>
  <c r="E5" i="10"/>
  <c r="E13" i="10"/>
  <c r="E21" i="10"/>
  <c r="E29" i="10"/>
  <c r="E7" i="10"/>
  <c r="E15" i="10"/>
  <c r="E23" i="10"/>
  <c r="E31" i="10"/>
  <c r="E9" i="10"/>
  <c r="E17" i="10"/>
  <c r="E25" i="10"/>
  <c r="E33" i="10"/>
  <c r="E11" i="10"/>
  <c r="E27" i="10"/>
  <c r="E14" i="10"/>
  <c r="E30" i="10"/>
  <c r="E16" i="10"/>
  <c r="E32" i="10"/>
  <c r="E24" i="10"/>
  <c r="E18" i="10"/>
  <c r="E4" i="10"/>
  <c r="E19" i="10"/>
  <c r="E8" i="10"/>
  <c r="E26" i="10"/>
  <c r="E6" i="10"/>
  <c r="E22" i="10"/>
  <c r="E10" i="10"/>
  <c r="L4" i="10"/>
  <c r="L6" i="10"/>
  <c r="L14" i="10"/>
  <c r="L12" i="10"/>
  <c r="L20" i="10"/>
  <c r="L7" i="10"/>
  <c r="L15" i="10"/>
  <c r="L21" i="10"/>
  <c r="L25" i="10"/>
  <c r="L29" i="10"/>
  <c r="L33" i="10"/>
  <c r="L8" i="10"/>
  <c r="L16" i="10"/>
  <c r="L5" i="10"/>
  <c r="L24" i="10"/>
  <c r="L9" i="10"/>
  <c r="L17" i="10"/>
  <c r="L22" i="10"/>
  <c r="L26" i="10"/>
  <c r="L30" i="10"/>
  <c r="L10" i="10"/>
  <c r="L18" i="10"/>
  <c r="L28" i="10"/>
  <c r="L11" i="10"/>
  <c r="L19" i="10"/>
  <c r="L23" i="10"/>
  <c r="L27" i="10"/>
  <c r="L31" i="10"/>
  <c r="L13" i="10"/>
  <c r="L32" i="10"/>
  <c r="O5" i="10"/>
  <c r="O7" i="10"/>
  <c r="O10" i="10"/>
  <c r="O12" i="10"/>
  <c r="O14" i="10"/>
  <c r="O16" i="10"/>
  <c r="O18" i="10"/>
  <c r="O20" i="10"/>
  <c r="O22" i="10"/>
  <c r="O24" i="10"/>
  <c r="O26" i="10"/>
  <c r="O28" i="10"/>
  <c r="O30" i="10"/>
  <c r="O32" i="10"/>
  <c r="O6" i="10"/>
  <c r="O8" i="10"/>
  <c r="O9" i="10"/>
  <c r="O11" i="10"/>
  <c r="O13" i="10"/>
  <c r="O15" i="10"/>
  <c r="O17" i="10"/>
  <c r="O19" i="10"/>
  <c r="O21" i="10"/>
  <c r="O23" i="10"/>
  <c r="O25" i="10"/>
  <c r="O27" i="10"/>
  <c r="O29" i="10"/>
  <c r="O31" i="10"/>
  <c r="O4" i="10"/>
  <c r="O33"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4" i="10"/>
  <c r="I4" i="10"/>
  <c r="I5" i="10"/>
  <c r="I6" i="10"/>
  <c r="I7" i="10"/>
  <c r="I8" i="10"/>
  <c r="I9" i="10"/>
  <c r="I10" i="10"/>
  <c r="I11" i="10"/>
  <c r="I12" i="10"/>
  <c r="I13" i="10"/>
  <c r="I14" i="10"/>
  <c r="I15" i="10"/>
  <c r="I16" i="10"/>
  <c r="I17" i="10"/>
  <c r="I18" i="10"/>
  <c r="I19" i="10"/>
  <c r="I21" i="10"/>
  <c r="I25" i="10"/>
  <c r="I29" i="10"/>
  <c r="I33" i="10"/>
  <c r="I22" i="10"/>
  <c r="I26" i="10"/>
  <c r="I30" i="10"/>
  <c r="I28" i="10"/>
  <c r="I23" i="10"/>
  <c r="I27" i="10"/>
  <c r="I31" i="10"/>
  <c r="I24" i="10"/>
  <c r="I32" i="10"/>
  <c r="I20" i="10"/>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3" i="2"/>
  <c r="J14" i="4" l="1"/>
  <c r="K14" i="4" s="1"/>
  <c r="Z17" i="14"/>
  <c r="AA17" i="14" s="1"/>
  <c r="J7" i="4"/>
  <c r="K7" i="4" s="1"/>
  <c r="J29" i="4"/>
  <c r="J21" i="4"/>
  <c r="J13" i="4"/>
  <c r="J36" i="4"/>
  <c r="J28" i="4"/>
  <c r="J20" i="4"/>
  <c r="J12" i="4"/>
  <c r="J19" i="4"/>
  <c r="J34" i="4"/>
  <c r="J26" i="4"/>
  <c r="J18" i="4"/>
  <c r="J11" i="4"/>
  <c r="J35" i="4"/>
  <c r="J27" i="4"/>
  <c r="J33" i="4"/>
  <c r="J25" i="4"/>
  <c r="J17" i="4"/>
  <c r="J10" i="4"/>
  <c r="J32" i="4"/>
  <c r="J24" i="4"/>
  <c r="J16" i="4"/>
  <c r="J9" i="4"/>
  <c r="J31" i="4"/>
  <c r="J23" i="4"/>
  <c r="J15" i="4"/>
  <c r="J8" i="4"/>
  <c r="J30" i="4"/>
  <c r="J22" i="4"/>
  <c r="S19" i="10" l="1"/>
  <c r="K22" i="4"/>
  <c r="R19" i="10" s="1"/>
  <c r="S21" i="10"/>
  <c r="K24" i="4"/>
  <c r="R21" i="10" s="1"/>
  <c r="S8" i="10"/>
  <c r="K11" i="4"/>
  <c r="R8" i="10" s="1"/>
  <c r="S33" i="10"/>
  <c r="K36" i="4"/>
  <c r="R33" i="10" s="1"/>
  <c r="S6" i="10"/>
  <c r="K9" i="4"/>
  <c r="R6" i="10" s="1"/>
  <c r="S27" i="10"/>
  <c r="K30" i="4"/>
  <c r="R27" i="10" s="1"/>
  <c r="S29" i="10"/>
  <c r="K32" i="4"/>
  <c r="R29" i="10" s="1"/>
  <c r="S15" i="10"/>
  <c r="K18" i="4"/>
  <c r="R15" i="10" s="1"/>
  <c r="S10" i="10"/>
  <c r="K13" i="4"/>
  <c r="R10" i="10" s="1"/>
  <c r="S13" i="10"/>
  <c r="K16" i="4"/>
  <c r="R13" i="10" s="1"/>
  <c r="S5" i="10"/>
  <c r="K8" i="4"/>
  <c r="R5" i="10" s="1"/>
  <c r="S7" i="10"/>
  <c r="K10" i="4"/>
  <c r="R7" i="10" s="1"/>
  <c r="S23" i="10"/>
  <c r="K26" i="4"/>
  <c r="R23" i="10" s="1"/>
  <c r="S18" i="10"/>
  <c r="K21" i="4"/>
  <c r="R18" i="10" s="1"/>
  <c r="S12" i="10"/>
  <c r="K15" i="4"/>
  <c r="R12" i="10" s="1"/>
  <c r="S14" i="10"/>
  <c r="K17" i="4"/>
  <c r="R14" i="10" s="1"/>
  <c r="S31" i="10"/>
  <c r="K34" i="4"/>
  <c r="R31" i="10" s="1"/>
  <c r="S26" i="10"/>
  <c r="K29" i="4"/>
  <c r="R26" i="10" s="1"/>
  <c r="S25" i="10"/>
  <c r="K28" i="4"/>
  <c r="R25" i="10" s="1"/>
  <c r="S22" i="10"/>
  <c r="K25" i="4"/>
  <c r="R22" i="10" s="1"/>
  <c r="S16" i="10"/>
  <c r="K19" i="4"/>
  <c r="R16" i="10" s="1"/>
  <c r="S32" i="10"/>
  <c r="K35" i="4"/>
  <c r="R32" i="10" s="1"/>
  <c r="S20" i="10"/>
  <c r="K23" i="4"/>
  <c r="R20" i="10" s="1"/>
  <c r="S28" i="10"/>
  <c r="K31" i="4"/>
  <c r="R28" i="10" s="1"/>
  <c r="S30" i="10"/>
  <c r="K33" i="4"/>
  <c r="R30" i="10" s="1"/>
  <c r="S9" i="10"/>
  <c r="K12" i="4"/>
  <c r="R9" i="10" s="1"/>
  <c r="S24" i="10"/>
  <c r="K27" i="4"/>
  <c r="R24" i="10" s="1"/>
  <c r="S17" i="10"/>
  <c r="K20" i="4"/>
  <c r="R17" i="10" s="1"/>
  <c r="R11" i="10"/>
  <c r="S11" i="10"/>
  <c r="S4" i="10"/>
  <c r="R4" i="10"/>
  <c r="H17" i="6"/>
  <c r="Z17" i="6" s="1"/>
  <c r="AA17" i="6" s="1"/>
  <c r="R3" i="10" l="1"/>
  <c r="S3" i="10"/>
  <c r="B1" i="4" l="1"/>
  <c r="U2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むら</author>
  </authors>
  <commentList>
    <comment ref="K1" authorId="0" shapeId="0" xr:uid="{00000000-0006-0000-0400-000001000000}">
      <text>
        <r>
          <rPr>
            <b/>
            <sz val="9"/>
            <color indexed="81"/>
            <rFont val="ＭＳ Ｐゴシック"/>
            <family val="3"/>
            <charset val="128"/>
          </rPr>
          <t>西暦で記載して下さい。</t>
        </r>
      </text>
    </comment>
    <comment ref="G9" authorId="0" shapeId="0" xr:uid="{00000000-0006-0000-0400-000002000000}">
      <text>
        <r>
          <rPr>
            <b/>
            <sz val="9"/>
            <color indexed="81"/>
            <rFont val="ＭＳ Ｐゴシック"/>
            <family val="3"/>
            <charset val="128"/>
          </rPr>
          <t>【通関年月】
統計計上月を記載してください。
輸出：出港の日，輸入：許可もしくは承認の日
【複数月申請の希望】
希望の有無を選択のうえ、通関予定の範囲内で月を記載してください。</t>
        </r>
      </text>
    </comment>
    <comment ref="G12" authorId="0" shapeId="0" xr:uid="{00000000-0006-0000-0400-000003000000}">
      <text>
        <r>
          <rPr>
            <b/>
            <sz val="9"/>
            <color indexed="81"/>
            <rFont val="ＭＳ Ｐゴシック"/>
            <family val="3"/>
            <charset val="128"/>
          </rPr>
          <t>【統計品目番号（9桁）】
ハイフン、ピリオド等は不要です。
半角数字のみ9桁で記載してください。
複数の統計品目番号を希望する場合には、
統計品目番号ごとに申請書を作成してください。</t>
        </r>
      </text>
    </comment>
    <comment ref="C15" authorId="0" shapeId="0" xr:uid="{00000000-0006-0000-0400-000004000000}">
      <text>
        <r>
          <rPr>
            <b/>
            <sz val="9"/>
            <color indexed="81"/>
            <rFont val="ＭＳ Ｐゴシック"/>
            <family val="3"/>
            <charset val="128"/>
          </rPr>
          <t>【国・税関官署情報】
国・官署の組み合わせが一の場合には、「本紙を使用」
複数の場合には、「別紙を使用」を選択したください。
【国名】
輸出：仕向国，輸入：原産国を記載してください。
【蔵置官署】
貿易統計の計上は蔵置官署ベースです。
税関名を選択後、支署・出張所を選択してください。</t>
        </r>
      </text>
    </comment>
    <comment ref="C18" authorId="0" shapeId="0" xr:uid="{00000000-0006-0000-0400-000005000000}">
      <text>
        <r>
          <rPr>
            <b/>
            <sz val="9"/>
            <color indexed="81"/>
            <rFont val="ＭＳ Ｐゴシック"/>
            <family val="3"/>
            <charset val="128"/>
          </rPr>
          <t>【全国単位での処理の希望】
原則、官署単位での処理を行いますが、全国（全官署）でも取扱いが1者または2者となる可能性がある場合に希望してください。</t>
        </r>
      </text>
    </comment>
    <comment ref="C19" authorId="0" shapeId="0" xr:uid="{00000000-0006-0000-0400-000006000000}">
      <text>
        <r>
          <rPr>
            <b/>
            <sz val="9"/>
            <color indexed="81"/>
            <rFont val="ＭＳ Ｐゴシック"/>
            <family val="3"/>
            <charset val="128"/>
          </rPr>
          <t>【数量及び金額】
同月内に同様の通関が複数回ある場合、合算して記載してください。</t>
        </r>
      </text>
    </comment>
    <comment ref="C24" authorId="0" shapeId="0" xr:uid="{00000000-0006-0000-0400-000007000000}">
      <text>
        <r>
          <rPr>
            <b/>
            <sz val="9"/>
            <color indexed="81"/>
            <rFont val="ＭＳ Ｐゴシック"/>
            <family val="3"/>
            <charset val="128"/>
          </rPr>
          <t>【メールアドレス】
当該メールアドレス宛に審査結果をご連絡します。宛先は「担当者」欄に記載のある方となります。</t>
        </r>
      </text>
    </comment>
    <comment ref="C25" authorId="0" shapeId="0" xr:uid="{00000000-0006-0000-0400-000008000000}">
      <text>
        <r>
          <rPr>
            <b/>
            <sz val="9"/>
            <color indexed="81"/>
            <rFont val="ＭＳ Ｐゴシック"/>
            <family val="3"/>
            <charset val="128"/>
          </rPr>
          <t>【委任状】
委任状有りの場合、別紙２に記載の上、委任状をＰＤＦで送付してください。
※任意様式、押印不要</t>
        </r>
      </text>
    </comment>
    <comment ref="C26" authorId="0" shapeId="0" xr:uid="{00000000-0006-0000-0400-000009000000}">
      <text>
        <r>
          <rPr>
            <b/>
            <sz val="9"/>
            <color indexed="81"/>
            <rFont val="ＭＳ Ｐゴシック"/>
            <family val="3"/>
            <charset val="128"/>
          </rPr>
          <t>【秘匿を依頼する理由】
秘匿処理が必要となる明確な理由を記載してください。
併せて、全国秘匿を希望している場合には、その理由も明記してください。</t>
        </r>
      </text>
    </comment>
    <comment ref="C27" authorId="0" shapeId="0" xr:uid="{00000000-0006-0000-0400-00000A000000}">
      <text>
        <r>
          <rPr>
            <b/>
            <sz val="9"/>
            <color indexed="81"/>
            <rFont val="ＭＳ Ｐゴシック"/>
            <family val="3"/>
            <charset val="128"/>
          </rPr>
          <t>【備考】
その他特記事項がある場合は記載してください
（任意、空欄可）。</t>
        </r>
        <r>
          <rPr>
            <sz val="9"/>
            <color indexed="81"/>
            <rFont val="ＭＳ Ｐゴシック"/>
            <family val="3"/>
            <charset val="128"/>
          </rPr>
          <t xml:space="preserve">
</t>
        </r>
      </text>
    </comment>
  </commentList>
</comments>
</file>

<file path=xl/sharedStrings.xml><?xml version="1.0" encoding="utf-8"?>
<sst xmlns="http://schemas.openxmlformats.org/spreadsheetml/2006/main" count="1816" uniqueCount="947">
  <si>
    <t>財務省　関税局　関税課　統計係</t>
    <rPh sb="0" eb="3">
      <t>ザイムショウ</t>
    </rPh>
    <rPh sb="4" eb="6">
      <t>カンゼイ</t>
    </rPh>
    <rPh sb="6" eb="7">
      <t>キョク</t>
    </rPh>
    <rPh sb="8" eb="10">
      <t>カンゼイ</t>
    </rPh>
    <rPh sb="10" eb="11">
      <t>カ</t>
    </rPh>
    <rPh sb="12" eb="14">
      <t>トウケイ</t>
    </rPh>
    <rPh sb="14" eb="15">
      <t>カカリ</t>
    </rPh>
    <phoneticPr fontId="1"/>
  </si>
  <si>
    <t>会社名：</t>
    <rPh sb="0" eb="3">
      <t>カイシャメイ</t>
    </rPh>
    <phoneticPr fontId="1"/>
  </si>
  <si>
    <t>2.本件に関する連絡先</t>
    <rPh sb="2" eb="4">
      <t>ホンケン</t>
    </rPh>
    <rPh sb="5" eb="6">
      <t>カン</t>
    </rPh>
    <rPh sb="8" eb="11">
      <t>レンラクサキ</t>
    </rPh>
    <phoneticPr fontId="1"/>
  </si>
  <si>
    <t>担当部署名</t>
    <rPh sb="0" eb="2">
      <t>タントウ</t>
    </rPh>
    <rPh sb="2" eb="4">
      <t>ブショ</t>
    </rPh>
    <rPh sb="4" eb="5">
      <t>メイ</t>
    </rPh>
    <phoneticPr fontId="1"/>
  </si>
  <si>
    <t>国名</t>
    <rPh sb="0" eb="1">
      <t>クニ</t>
    </rPh>
    <rPh sb="1" eb="2">
      <t>メイ</t>
    </rPh>
    <phoneticPr fontId="1"/>
  </si>
  <si>
    <t>用途</t>
    <rPh sb="0" eb="2">
      <t>ヨウト</t>
    </rPh>
    <phoneticPr fontId="1"/>
  </si>
  <si>
    <t>商品名</t>
    <rPh sb="0" eb="3">
      <t>ショウヒンメイ</t>
    </rPh>
    <phoneticPr fontId="1"/>
  </si>
  <si>
    <t>統計品目番号(9桁)</t>
    <rPh sb="0" eb="2">
      <t>トウケイ</t>
    </rPh>
    <rPh sb="2" eb="4">
      <t>ヒンモク</t>
    </rPh>
    <rPh sb="4" eb="6">
      <t>バンゴウ</t>
    </rPh>
    <rPh sb="8" eb="9">
      <t>ケタ</t>
    </rPh>
    <phoneticPr fontId="1"/>
  </si>
  <si>
    <t>輸出入</t>
    <rPh sb="0" eb="3">
      <t>ユシュツニュウ</t>
    </rPh>
    <phoneticPr fontId="1"/>
  </si>
  <si>
    <t>通関年月</t>
    <rPh sb="0" eb="2">
      <t>ツウカン</t>
    </rPh>
    <rPh sb="2" eb="4">
      <t>ネンゲツ</t>
    </rPh>
    <phoneticPr fontId="1"/>
  </si>
  <si>
    <t>年</t>
    <rPh sb="0" eb="1">
      <t>ネン</t>
    </rPh>
    <phoneticPr fontId="1"/>
  </si>
  <si>
    <t>月</t>
    <rPh sb="0" eb="1">
      <t>ツキ</t>
    </rPh>
    <phoneticPr fontId="1"/>
  </si>
  <si>
    <t>東京</t>
    <rPh sb="0" eb="2">
      <t>トウキョウ</t>
    </rPh>
    <phoneticPr fontId="1"/>
  </si>
  <si>
    <t>横浜</t>
    <rPh sb="0" eb="2">
      <t>ヨコハマ</t>
    </rPh>
    <phoneticPr fontId="1"/>
  </si>
  <si>
    <t>神戸</t>
    <rPh sb="0" eb="2">
      <t>コウベ</t>
    </rPh>
    <phoneticPr fontId="1"/>
  </si>
  <si>
    <t>大阪</t>
    <rPh sb="0" eb="2">
      <t>オオサカ</t>
    </rPh>
    <phoneticPr fontId="1"/>
  </si>
  <si>
    <t>名古屋</t>
    <rPh sb="0" eb="3">
      <t>ナゴヤ</t>
    </rPh>
    <phoneticPr fontId="1"/>
  </si>
  <si>
    <t>門司</t>
    <rPh sb="0" eb="2">
      <t>モジ</t>
    </rPh>
    <phoneticPr fontId="1"/>
  </si>
  <si>
    <t>長崎</t>
    <rPh sb="0" eb="2">
      <t>ナガサキ</t>
    </rPh>
    <phoneticPr fontId="1"/>
  </si>
  <si>
    <t>函館</t>
    <rPh sb="0" eb="2">
      <t>ハコダテ</t>
    </rPh>
    <phoneticPr fontId="1"/>
  </si>
  <si>
    <t>（本関）</t>
  </si>
  <si>
    <t>東京外郵出張所</t>
  </si>
  <si>
    <t>立川出張所</t>
  </si>
  <si>
    <t>前橋出張所</t>
  </si>
  <si>
    <t>大井出張所</t>
  </si>
  <si>
    <t>東京航空貨物出張所</t>
  </si>
  <si>
    <t>成田航空貨物出張所</t>
  </si>
  <si>
    <t>成田税関支署</t>
  </si>
  <si>
    <t>新潟税関支署</t>
  </si>
  <si>
    <t>新潟税関支署東港出張所</t>
  </si>
  <si>
    <t>新潟税関支署直江津出張所</t>
  </si>
  <si>
    <t>新潟税関支署柏崎出張所</t>
  </si>
  <si>
    <t>新潟税関支署新潟空港出張所</t>
  </si>
  <si>
    <t>酒田税関支署</t>
  </si>
  <si>
    <t>酒田税関支署山形出張所</t>
  </si>
  <si>
    <t>川崎外郵出張所</t>
  </si>
  <si>
    <t>本牧埠頭出張所</t>
  </si>
  <si>
    <t>大黒埠頭出張所</t>
  </si>
  <si>
    <t>川崎税関支署</t>
  </si>
  <si>
    <t>横須賀税関支署</t>
  </si>
  <si>
    <t>横須賀税関支署三崎監視署</t>
  </si>
  <si>
    <t>千葉税関支署</t>
  </si>
  <si>
    <t>千葉税関支署姉崎出張所</t>
  </si>
  <si>
    <t>千葉税関支署銚子監視署</t>
  </si>
  <si>
    <t>千葉税関支署船橋市川出張所</t>
  </si>
  <si>
    <t>千葉税関支署木更津出張所</t>
  </si>
  <si>
    <t>鹿島税関支署</t>
  </si>
  <si>
    <t>鹿島税関支署日立出張所</t>
  </si>
  <si>
    <t>鹿島税関支署つくば出張所</t>
  </si>
  <si>
    <t>鹿島税関支署茨城空港出張所</t>
  </si>
  <si>
    <t>小名浜税関支署</t>
  </si>
  <si>
    <t>小名浜税関支署相馬出張所</t>
  </si>
  <si>
    <t>小名浜税関支署福島空港出張所</t>
  </si>
  <si>
    <t>仙台塩釜税関支署</t>
  </si>
  <si>
    <t>仙台塩釜税関支署石巻出張所</t>
  </si>
  <si>
    <t>仙台塩釜税関支署気仙沼出張所</t>
  </si>
  <si>
    <t>仙台空港税関支署</t>
  </si>
  <si>
    <t>宇都宮出張所</t>
  </si>
  <si>
    <t>尼崎税関支署</t>
  </si>
  <si>
    <t>姫路税関支署</t>
  </si>
  <si>
    <t>姫路税関支署東播磨出張所</t>
  </si>
  <si>
    <t>水島税関支署</t>
  </si>
  <si>
    <t>福山税関支署尾道糸崎出張所</t>
  </si>
  <si>
    <t>福山税関支署</t>
  </si>
  <si>
    <t>広島税関支署</t>
  </si>
  <si>
    <t>境税関支署</t>
  </si>
  <si>
    <t>浜田税関支署</t>
  </si>
  <si>
    <t>坂出税関支署</t>
  </si>
  <si>
    <t>坂出税関支署高松出張所</t>
  </si>
  <si>
    <t>坂出税関支署詫間出張所</t>
  </si>
  <si>
    <t>松山税関支署</t>
  </si>
  <si>
    <t>新居浜税関支署</t>
  </si>
  <si>
    <t>新居浜税関支署三島出張所</t>
  </si>
  <si>
    <t>松山税関支署宇和島出張所</t>
  </si>
  <si>
    <t>高知税関支署</t>
  </si>
  <si>
    <t>高知税関支署須崎出張所</t>
  </si>
  <si>
    <t>小松島税関支署</t>
  </si>
  <si>
    <t>大阪外郵出張所</t>
  </si>
  <si>
    <t>南港出張所</t>
  </si>
  <si>
    <t>堺税関支署</t>
  </si>
  <si>
    <t>堺税関支署岸和田出張所</t>
  </si>
  <si>
    <t>関西空港税関支署</t>
  </si>
  <si>
    <t>舞鶴税関支署宮津出張所</t>
  </si>
  <si>
    <t>京都税関支署</t>
  </si>
  <si>
    <t>京都税関支署滋賀出張所</t>
  </si>
  <si>
    <t>舞鶴税関支署</t>
  </si>
  <si>
    <t>伏木税関支署</t>
  </si>
  <si>
    <t>伏木税関支署富山出張所</t>
  </si>
  <si>
    <t>伏木税関支署富山空港出張所</t>
  </si>
  <si>
    <t>金沢税関支署七尾出張所</t>
  </si>
  <si>
    <t>金沢税関支署</t>
  </si>
  <si>
    <t>金沢税関支署小松空港出張所</t>
  </si>
  <si>
    <t>敦賀税関支署</t>
  </si>
  <si>
    <t>敦賀税関支署福井出張所</t>
  </si>
  <si>
    <t>和歌山税関支署下津出張所</t>
  </si>
  <si>
    <t>和歌山税関支署</t>
  </si>
  <si>
    <t>和歌山税関支署新宮出張所</t>
  </si>
  <si>
    <t>中部外郵出張所</t>
  </si>
  <si>
    <t>南部出張所</t>
  </si>
  <si>
    <t>中部空港税関支署</t>
  </si>
  <si>
    <t>豊橋税関支署</t>
  </si>
  <si>
    <t>豊橋税関支署蒲郡出張所</t>
  </si>
  <si>
    <t>豊橋税関支署衣浦出張所</t>
  </si>
  <si>
    <t>清水税関支署</t>
  </si>
  <si>
    <t>清水税関支署焼津出張所</t>
  </si>
  <si>
    <t>清水税関支署沼津出張所</t>
  </si>
  <si>
    <t>清水税関支署下田監視署</t>
  </si>
  <si>
    <t>清水税関支署浜松出張所</t>
  </si>
  <si>
    <t>清水税関支署興津出張所</t>
  </si>
  <si>
    <t>清水税関支署田子の浦出張所</t>
  </si>
  <si>
    <t>清水税関支署御前崎出張所</t>
  </si>
  <si>
    <t>清水税関支署静岡空港出張所</t>
  </si>
  <si>
    <t>四日市税関支署</t>
  </si>
  <si>
    <t>四日市税関支署尾鷲出張所</t>
  </si>
  <si>
    <t>四日市税関支署津出張所</t>
  </si>
  <si>
    <t>福岡外郵出張所</t>
  </si>
  <si>
    <t>田野浦出張所</t>
  </si>
  <si>
    <t>苅田出張所</t>
  </si>
  <si>
    <t>戸畑税関支署</t>
  </si>
  <si>
    <t>戸畑税関支署若松出張所</t>
  </si>
  <si>
    <t>博多税関支署</t>
  </si>
  <si>
    <t>福岡空港税関支署</t>
  </si>
  <si>
    <t>下関税関支署</t>
  </si>
  <si>
    <t>下関税関支署萩出張所</t>
  </si>
  <si>
    <t>下関税関支署宇部出張所</t>
  </si>
  <si>
    <t>徳山税関支署</t>
  </si>
  <si>
    <t>徳山税関支署防府出張所</t>
  </si>
  <si>
    <t>徳山税関支署平生出張所</t>
  </si>
  <si>
    <t>岩国税関支署</t>
  </si>
  <si>
    <t>伊万里税関支署唐津出張所</t>
  </si>
  <si>
    <t>伊万里税関支署</t>
  </si>
  <si>
    <t>厳原税関支署</t>
  </si>
  <si>
    <t>大分税関支署</t>
  </si>
  <si>
    <t>大分税関支署大分空港出張所</t>
  </si>
  <si>
    <t>大分税関支署津久見出張所</t>
  </si>
  <si>
    <t>大分税関支署佐伯出張所</t>
  </si>
  <si>
    <t>細島税関支署</t>
  </si>
  <si>
    <t>細島税関支署宮崎空港出張所</t>
  </si>
  <si>
    <t>細島税関支署油津出張所</t>
  </si>
  <si>
    <t>佐世保税関支署</t>
  </si>
  <si>
    <t>長崎空港出張所</t>
  </si>
  <si>
    <t>三池税関支署</t>
  </si>
  <si>
    <t>三池税関支署久留米出張所</t>
  </si>
  <si>
    <t>八代税関支署三角出張所</t>
  </si>
  <si>
    <t>八代税関支署水俣出張所</t>
  </si>
  <si>
    <t>八代税関支署</t>
  </si>
  <si>
    <t>八代税関支署熊本空港出張所</t>
  </si>
  <si>
    <t>八代税関支署熊本出張所</t>
  </si>
  <si>
    <t>鹿児島税関支署</t>
  </si>
  <si>
    <t>鹿児島税関支署名瀬監視署</t>
  </si>
  <si>
    <t>鹿児島税関支署鹿児島空港出張所</t>
  </si>
  <si>
    <t>鹿児島税関支署志布志出張所</t>
  </si>
  <si>
    <t>鹿児島税関支署川内出張所</t>
  </si>
  <si>
    <t>鹿児島税関支署枕崎出張所</t>
  </si>
  <si>
    <t>室蘭税関支署</t>
  </si>
  <si>
    <t>苫小牧税関支署</t>
  </si>
  <si>
    <t>小樽税関支署</t>
  </si>
  <si>
    <t>札幌税関支署留萌出張所</t>
  </si>
  <si>
    <t>札幌税関支署</t>
  </si>
  <si>
    <t>釧路税関支署</t>
  </si>
  <si>
    <t>根室税関支署</t>
  </si>
  <si>
    <t>稚内税関支署</t>
  </si>
  <si>
    <t>釧路税関支署網走出張所</t>
  </si>
  <si>
    <t>釧路税関支署紋別出張所</t>
  </si>
  <si>
    <t>小樽税関支署石狩出張所</t>
  </si>
  <si>
    <t>釧路税関支署十勝出張所</t>
  </si>
  <si>
    <t>札幌税関支署旭川空港出張所</t>
  </si>
  <si>
    <t>青森税関支署</t>
  </si>
  <si>
    <t>八戸税関支署</t>
  </si>
  <si>
    <t>青森税関支署青森空港出張所</t>
  </si>
  <si>
    <t>大船渡税関支署</t>
  </si>
  <si>
    <t>秋田船川税関支署</t>
  </si>
  <si>
    <t>秋田船川税関支署秋田空港出張所</t>
  </si>
  <si>
    <t>沖縄地区</t>
    <rPh sb="0" eb="2">
      <t>オキナワ</t>
    </rPh>
    <rPh sb="2" eb="4">
      <t>チク</t>
    </rPh>
    <phoneticPr fontId="1"/>
  </si>
  <si>
    <t>那覇外郵出張所</t>
  </si>
  <si>
    <t>鏡水出張所</t>
  </si>
  <si>
    <t>沖縄税関支署</t>
  </si>
  <si>
    <t>沖縄税関支署平安座出張所</t>
  </si>
  <si>
    <t>石垣税関支署</t>
  </si>
  <si>
    <t>石垣税関支署与那国監視署</t>
  </si>
  <si>
    <t>那覇空港税関支署</t>
  </si>
  <si>
    <t>石垣税関支署石垣空港出張所</t>
  </si>
  <si>
    <t>千歳税関支署</t>
    <phoneticPr fontId="1"/>
  </si>
  <si>
    <t>羽田税関支署</t>
    <phoneticPr fontId="1"/>
  </si>
  <si>
    <t>担当者</t>
    <rPh sb="0" eb="3">
      <t>タントウシャ</t>
    </rPh>
    <phoneticPr fontId="1"/>
  </si>
  <si>
    <t>責任者名：</t>
    <rPh sb="0" eb="3">
      <t>セキニンシャ</t>
    </rPh>
    <rPh sb="3" eb="4">
      <t>メイ</t>
    </rPh>
    <phoneticPr fontId="1"/>
  </si>
  <si>
    <t>日</t>
    <rPh sb="0" eb="1">
      <t>ニチ</t>
    </rPh>
    <phoneticPr fontId="1"/>
  </si>
  <si>
    <t>韓国</t>
  </si>
  <si>
    <t>北朝鮮</t>
  </si>
  <si>
    <t>中国</t>
  </si>
  <si>
    <t>台湾</t>
  </si>
  <si>
    <t>モンゴル</t>
  </si>
  <si>
    <t>香港</t>
  </si>
  <si>
    <t>ベトナム</t>
  </si>
  <si>
    <t>タイ</t>
  </si>
  <si>
    <t>シンガポール</t>
  </si>
  <si>
    <t>マレーシア</t>
  </si>
  <si>
    <t>ブルネイ</t>
  </si>
  <si>
    <t>フィリピン</t>
  </si>
  <si>
    <t>インドネシア</t>
  </si>
  <si>
    <t>カンボジア</t>
  </si>
  <si>
    <t>ラオス</t>
  </si>
  <si>
    <t>ミャンマー</t>
  </si>
  <si>
    <t>インド</t>
  </si>
  <si>
    <t>パキスタン</t>
  </si>
  <si>
    <t>スリランカ</t>
  </si>
  <si>
    <t>モルディブ</t>
  </si>
  <si>
    <t>バングラデシュ</t>
  </si>
  <si>
    <t>東ティモール</t>
  </si>
  <si>
    <t>マカオ</t>
  </si>
  <si>
    <t>アフガニスタン</t>
  </si>
  <si>
    <t>ネパール</t>
  </si>
  <si>
    <t>ブータン</t>
  </si>
  <si>
    <t>イラン</t>
  </si>
  <si>
    <t>イラク</t>
  </si>
  <si>
    <t>バーレーン</t>
  </si>
  <si>
    <t>サウジアラビア</t>
  </si>
  <si>
    <t>クウェート</t>
  </si>
  <si>
    <t>カタール</t>
  </si>
  <si>
    <t>オマーン</t>
  </si>
  <si>
    <t>イスラエル</t>
  </si>
  <si>
    <t>ヨルダン</t>
  </si>
  <si>
    <t>シリア</t>
  </si>
  <si>
    <t>レバノン</t>
  </si>
  <si>
    <t>アラブ首長国連邦</t>
  </si>
  <si>
    <t>イエメン</t>
  </si>
  <si>
    <t>アゼルバイジャン</t>
  </si>
  <si>
    <t>アルメニア</t>
  </si>
  <si>
    <t>ウズベキスタン</t>
  </si>
  <si>
    <t>カザフスタン</t>
  </si>
  <si>
    <t>キルギス</t>
  </si>
  <si>
    <t>タジキスタン</t>
  </si>
  <si>
    <t>トルクメニスタン</t>
  </si>
  <si>
    <t>ジョージア</t>
  </si>
  <si>
    <t>ヨルダン川西岸及びガザ</t>
  </si>
  <si>
    <t>アイスランド</t>
  </si>
  <si>
    <t>ノルウェー</t>
  </si>
  <si>
    <t>スウェーデン</t>
  </si>
  <si>
    <t>デンマーク</t>
  </si>
  <si>
    <t>英国</t>
  </si>
  <si>
    <t>アイルランド</t>
  </si>
  <si>
    <t>オランダ</t>
  </si>
  <si>
    <t>ベルギー</t>
  </si>
  <si>
    <t>ルクセンブルク</t>
  </si>
  <si>
    <t>フランス</t>
  </si>
  <si>
    <t>モナコ</t>
  </si>
  <si>
    <t>アンドラ</t>
  </si>
  <si>
    <t>ドイツ</t>
  </si>
  <si>
    <t>スイス</t>
  </si>
  <si>
    <t>アゾレス(葡)</t>
  </si>
  <si>
    <t>ポルトガル</t>
  </si>
  <si>
    <t>スペイン</t>
  </si>
  <si>
    <t>ジブラルタル(英)</t>
  </si>
  <si>
    <t>イタリア</t>
  </si>
  <si>
    <t>マルタ</t>
  </si>
  <si>
    <t>フィンランド</t>
  </si>
  <si>
    <t>ポーランド</t>
  </si>
  <si>
    <t>ロシア</t>
  </si>
  <si>
    <t>オーストリア</t>
  </si>
  <si>
    <t>ハンガリー</t>
  </si>
  <si>
    <t>セルビア</t>
  </si>
  <si>
    <t>アルバニア</t>
  </si>
  <si>
    <t>ギリシャ</t>
  </si>
  <si>
    <t>ルーマニア</t>
  </si>
  <si>
    <t>ブルガリア</t>
  </si>
  <si>
    <t>キプロス</t>
  </si>
  <si>
    <t>トルコ</t>
  </si>
  <si>
    <t>エストニア</t>
  </si>
  <si>
    <t>ラトビア</t>
  </si>
  <si>
    <t>リトアニア</t>
  </si>
  <si>
    <t>ウクライナ</t>
  </si>
  <si>
    <t>ベラルーシ</t>
  </si>
  <si>
    <t>モルドバ</t>
  </si>
  <si>
    <t>クロアチア</t>
  </si>
  <si>
    <t>スロベニア</t>
  </si>
  <si>
    <t>ボスニア・ヘルツェゴビナ</t>
  </si>
  <si>
    <t>チェコ</t>
  </si>
  <si>
    <t>スロバキア</t>
  </si>
  <si>
    <t>モンテネグロ</t>
  </si>
  <si>
    <t>コソボ</t>
  </si>
  <si>
    <t>グリーンランド(デンマーク)</t>
  </si>
  <si>
    <t>カナダ</t>
  </si>
  <si>
    <t>サンピエール及びミクロン(仏)</t>
  </si>
  <si>
    <t>米国</t>
    <rPh sb="1" eb="2">
      <t>ベイ</t>
    </rPh>
    <phoneticPr fontId="1"/>
  </si>
  <si>
    <t>メキシコ</t>
  </si>
  <si>
    <t>グアテマラ</t>
  </si>
  <si>
    <t>ホンジュラス</t>
  </si>
  <si>
    <t>ベリーズ</t>
  </si>
  <si>
    <t>エルサルバドル</t>
  </si>
  <si>
    <t>ニカラグア</t>
  </si>
  <si>
    <t>コスタリカ</t>
  </si>
  <si>
    <t>パナマ</t>
  </si>
  <si>
    <t>バーミュダ(英)</t>
  </si>
  <si>
    <t>バハマ</t>
  </si>
  <si>
    <t>ジャマイカ</t>
  </si>
  <si>
    <t>タークス及びカイコス諸島(英)</t>
  </si>
  <si>
    <t>バルバドス</t>
  </si>
  <si>
    <t>トリニダード・トバゴ</t>
  </si>
  <si>
    <t>キューバ</t>
  </si>
  <si>
    <t>ハイチ</t>
  </si>
  <si>
    <t>ドミニカ共和国</t>
  </si>
  <si>
    <t>プエルトリコ(米)</t>
  </si>
  <si>
    <t>蘭領アンティール</t>
  </si>
  <si>
    <t>仏領西インド諸島</t>
  </si>
  <si>
    <t>ケイマン諸島(英)</t>
  </si>
  <si>
    <t>グレナダ</t>
  </si>
  <si>
    <t>セントルシア</t>
  </si>
  <si>
    <t>アンティグア・バーブーダ</t>
  </si>
  <si>
    <t>ドミニカ</t>
  </si>
  <si>
    <t>モントセラト(英)</t>
  </si>
  <si>
    <t>セントビンセント</t>
  </si>
  <si>
    <t>英領アンギラ</t>
  </si>
  <si>
    <t>コロンビア</t>
  </si>
  <si>
    <t>ベネズエラ</t>
  </si>
  <si>
    <t>ガイアナ</t>
  </si>
  <si>
    <t>スリナム</t>
  </si>
  <si>
    <t>仏領ギアナ</t>
  </si>
  <si>
    <t>エクアドル</t>
  </si>
  <si>
    <t>ペルー</t>
  </si>
  <si>
    <t>ボリビア</t>
  </si>
  <si>
    <t>チリ</t>
  </si>
  <si>
    <t>ブラジル</t>
  </si>
  <si>
    <t>パラグアイ</t>
  </si>
  <si>
    <t>ウルグアイ</t>
  </si>
  <si>
    <t>アルゼンチン</t>
  </si>
  <si>
    <t>フォークランド諸島及びその附属諸島（英）</t>
  </si>
  <si>
    <t>英領南極地域</t>
  </si>
  <si>
    <t>モロッコ</t>
  </si>
  <si>
    <t>セウタ及びメリリア(西)</t>
  </si>
  <si>
    <t>アルジェリア</t>
  </si>
  <si>
    <t>チュニジア</t>
  </si>
  <si>
    <t>リビア</t>
  </si>
  <si>
    <t>エジプト</t>
  </si>
  <si>
    <t>スーダン</t>
  </si>
  <si>
    <t>西サハラ</t>
  </si>
  <si>
    <t>モーリタニア</t>
  </si>
  <si>
    <t>セネガル</t>
  </si>
  <si>
    <t>ガンビア</t>
  </si>
  <si>
    <t>ギニア・ビサウ</t>
  </si>
  <si>
    <t>ギニア</t>
  </si>
  <si>
    <t>シエラレオネ</t>
  </si>
  <si>
    <t>リベリア</t>
  </si>
  <si>
    <t>コートジボワール</t>
  </si>
  <si>
    <t>ガーナ</t>
  </si>
  <si>
    <t>トーゴ</t>
  </si>
  <si>
    <t>ベナン</t>
  </si>
  <si>
    <t>マリ</t>
  </si>
  <si>
    <t>ブルキナファソ</t>
  </si>
  <si>
    <t>カナリー諸島(西)</t>
  </si>
  <si>
    <t>ナイジェリア</t>
  </si>
  <si>
    <t>ニジェール</t>
  </si>
  <si>
    <t>ルワンダ</t>
  </si>
  <si>
    <t>カメルーン</t>
  </si>
  <si>
    <t>チャド</t>
  </si>
  <si>
    <t>中央アフリカ</t>
  </si>
  <si>
    <t>赤道ギニア</t>
  </si>
  <si>
    <t>ガボン</t>
  </si>
  <si>
    <t>コンゴ共和国</t>
  </si>
  <si>
    <t>コンゴ民主共和国</t>
  </si>
  <si>
    <t>ブルンジ</t>
  </si>
  <si>
    <t>アンゴラ</t>
  </si>
  <si>
    <t>サントメ・プリンシペ</t>
  </si>
  <si>
    <t>セントヘレナ及びその附属諸島(英)</t>
  </si>
  <si>
    <t>エチオピア</t>
  </si>
  <si>
    <t>ジブチ</t>
  </si>
  <si>
    <t>ソマリア</t>
  </si>
  <si>
    <t>ケニア</t>
  </si>
  <si>
    <t>ウガンダ</t>
  </si>
  <si>
    <t>タンザニア</t>
  </si>
  <si>
    <t>セーシェル</t>
  </si>
  <si>
    <t>モザンビーク</t>
  </si>
  <si>
    <t>マダガスカル</t>
  </si>
  <si>
    <t>モーリシャス</t>
  </si>
  <si>
    <t>レユニオン(仏)</t>
  </si>
  <si>
    <t>ジンバブエ</t>
  </si>
  <si>
    <t>ナミビア</t>
  </si>
  <si>
    <t>南アフリカ共和国</t>
  </si>
  <si>
    <t>レソト</t>
  </si>
  <si>
    <t>マラウイ</t>
  </si>
  <si>
    <t>ザンビア</t>
  </si>
  <si>
    <t>ボツワナ</t>
  </si>
  <si>
    <t>英領インド洋地域</t>
  </si>
  <si>
    <t>コモロ</t>
  </si>
  <si>
    <t>エリトリア</t>
  </si>
  <si>
    <t>南スーダン</t>
  </si>
  <si>
    <t>オーストラリア</t>
  </si>
  <si>
    <t>パプアニューギニア</t>
  </si>
  <si>
    <t>その他のオーストラリア領</t>
  </si>
  <si>
    <t>ニュージーランド</t>
  </si>
  <si>
    <t>クック</t>
  </si>
  <si>
    <t>トケラウ諸島(ニュージーランド)</t>
  </si>
  <si>
    <t>ニウエ</t>
  </si>
  <si>
    <t>サモア</t>
  </si>
  <si>
    <t>バヌアツ</t>
  </si>
  <si>
    <t>フィジー</t>
  </si>
  <si>
    <t>ソロモン</t>
  </si>
  <si>
    <t>トンガ</t>
  </si>
  <si>
    <t>キリバス</t>
  </si>
  <si>
    <t>ピットケルン(英)</t>
  </si>
  <si>
    <t>ナウル</t>
  </si>
  <si>
    <t>ニューカレドニア(仏)</t>
  </si>
  <si>
    <t>仏領ポリネシア</t>
  </si>
  <si>
    <t>グアム(米)</t>
  </si>
  <si>
    <t>米領サモア</t>
  </si>
  <si>
    <t>米領オセアニア</t>
  </si>
  <si>
    <t>ツバル</t>
  </si>
  <si>
    <t>マーシャル</t>
  </si>
  <si>
    <t>ミクロネシア</t>
  </si>
  <si>
    <t>北マリアナ諸島(米)</t>
  </si>
  <si>
    <t>パラオ</t>
  </si>
  <si>
    <t>国コード</t>
    <rPh sb="0" eb="1">
      <t>クニ</t>
    </rPh>
    <phoneticPr fontId="1"/>
  </si>
  <si>
    <t>統計品目番号</t>
    <rPh sb="0" eb="2">
      <t>トウケイ</t>
    </rPh>
    <rPh sb="2" eb="4">
      <t>ヒンモク</t>
    </rPh>
    <rPh sb="4" eb="6">
      <t>バンゴウ</t>
    </rPh>
    <phoneticPr fontId="1"/>
  </si>
  <si>
    <t>No.</t>
    <phoneticPr fontId="1"/>
  </si>
  <si>
    <t>税関名</t>
    <rPh sb="0" eb="2">
      <t>ゼイカン</t>
    </rPh>
    <rPh sb="2" eb="3">
      <t>メイ</t>
    </rPh>
    <phoneticPr fontId="1"/>
  </si>
  <si>
    <t>支署・出張所名</t>
    <rPh sb="0" eb="2">
      <t>シショ</t>
    </rPh>
    <rPh sb="3" eb="5">
      <t>シュッチョウ</t>
    </rPh>
    <rPh sb="5" eb="6">
      <t>ジョ</t>
    </rPh>
    <rPh sb="6" eb="7">
      <t>メイ</t>
    </rPh>
    <phoneticPr fontId="1"/>
  </si>
  <si>
    <t>財務商事株式会社</t>
    <rPh sb="0" eb="2">
      <t>ザイム</t>
    </rPh>
    <rPh sb="2" eb="4">
      <t>ショウジ</t>
    </rPh>
    <rPh sb="4" eb="8">
      <t>カブシキガイシャ</t>
    </rPh>
    <phoneticPr fontId="1"/>
  </si>
  <si>
    <t>105 中国</t>
  </si>
  <si>
    <t>蔵置官署</t>
    <phoneticPr fontId="1"/>
  </si>
  <si>
    <t>会社名</t>
    <rPh sb="0" eb="3">
      <t>カイシャメイ</t>
    </rPh>
    <phoneticPr fontId="1"/>
  </si>
  <si>
    <t>法人番号(13桁)</t>
    <rPh sb="0" eb="2">
      <t>ホウジン</t>
    </rPh>
    <rPh sb="2" eb="4">
      <t>バンゴウ</t>
    </rPh>
    <rPh sb="7" eb="8">
      <t>ケタ</t>
    </rPh>
    <phoneticPr fontId="1"/>
  </si>
  <si>
    <t>●お問い合わせ先</t>
    <rPh sb="2" eb="3">
      <t>ト</t>
    </rPh>
    <rPh sb="4" eb="5">
      <t>ア</t>
    </rPh>
    <rPh sb="7" eb="8">
      <t>サキ</t>
    </rPh>
    <phoneticPr fontId="1"/>
  </si>
  <si>
    <t>希望する</t>
  </si>
  <si>
    <t>１．対象貨物</t>
    <rPh sb="2" eb="4">
      <t>タイショウ</t>
    </rPh>
    <rPh sb="4" eb="6">
      <t>カモツ</t>
    </rPh>
    <phoneticPr fontId="1"/>
  </si>
  <si>
    <t>２．本件に関する連絡先</t>
    <rPh sb="2" eb="4">
      <t>ホンケン</t>
    </rPh>
    <rPh sb="5" eb="6">
      <t>カン</t>
    </rPh>
    <rPh sb="8" eb="11">
      <t>レンラクサキ</t>
    </rPh>
    <phoneticPr fontId="1"/>
  </si>
  <si>
    <t>国名</t>
    <rPh sb="0" eb="1">
      <t>クニ</t>
    </rPh>
    <rPh sb="1" eb="2">
      <t>メイ</t>
    </rPh>
    <phoneticPr fontId="1"/>
  </si>
  <si>
    <t>数量</t>
    <rPh sb="0" eb="2">
      <t>スウリョウ</t>
    </rPh>
    <phoneticPr fontId="1"/>
  </si>
  <si>
    <t>金額</t>
    <rPh sb="0" eb="2">
      <t>キンガク</t>
    </rPh>
    <phoneticPr fontId="1"/>
  </si>
  <si>
    <t>例</t>
    <rPh sb="0" eb="1">
      <t>レイ</t>
    </rPh>
    <phoneticPr fontId="1"/>
  </si>
  <si>
    <t>10,000KG</t>
    <phoneticPr fontId="1"/>
  </si>
  <si>
    <t>1,000,000USD</t>
    <phoneticPr fontId="1"/>
  </si>
  <si>
    <t>メールアドレス</t>
  </si>
  <si>
    <t>新潟税関支署三条・燕政令派出所</t>
    <rPh sb="0" eb="2">
      <t>ニイガタ</t>
    </rPh>
    <rPh sb="2" eb="4">
      <t>ゼイカン</t>
    </rPh>
    <rPh sb="4" eb="6">
      <t>シショ</t>
    </rPh>
    <rPh sb="6" eb="8">
      <t>サンジョウ</t>
    </rPh>
    <rPh sb="9" eb="10">
      <t>ツバメ</t>
    </rPh>
    <rPh sb="10" eb="12">
      <t>セイレイ</t>
    </rPh>
    <rPh sb="12" eb="14">
      <t>ハシュツ</t>
    </rPh>
    <rPh sb="14" eb="15">
      <t>ジョ</t>
    </rPh>
    <phoneticPr fontId="1"/>
  </si>
  <si>
    <t>水島税関支署宇野出張所</t>
    <rPh sb="0" eb="2">
      <t>ミズシマ</t>
    </rPh>
    <rPh sb="2" eb="4">
      <t>ゼイカン</t>
    </rPh>
    <rPh sb="4" eb="6">
      <t>シショ</t>
    </rPh>
    <rPh sb="8" eb="10">
      <t>シュッチョウ</t>
    </rPh>
    <rPh sb="10" eb="11">
      <t>ジョ</t>
    </rPh>
    <phoneticPr fontId="1"/>
  </si>
  <si>
    <t>岡山空港税関支署</t>
    <rPh sb="0" eb="2">
      <t>オカヤマ</t>
    </rPh>
    <rPh sb="2" eb="4">
      <t>クウコウ</t>
    </rPh>
    <rPh sb="4" eb="6">
      <t>ゼイカン</t>
    </rPh>
    <rPh sb="6" eb="8">
      <t>シショ</t>
    </rPh>
    <phoneticPr fontId="1"/>
  </si>
  <si>
    <t>広島税関支署呉出張所</t>
    <rPh sb="0" eb="2">
      <t>ヒロシマ</t>
    </rPh>
    <rPh sb="2" eb="4">
      <t>ゼイカン</t>
    </rPh>
    <rPh sb="4" eb="6">
      <t>シショ</t>
    </rPh>
    <rPh sb="6" eb="7">
      <t>クレ</t>
    </rPh>
    <rPh sb="7" eb="9">
      <t>シュッチョウ</t>
    </rPh>
    <rPh sb="9" eb="10">
      <t>ジョ</t>
    </rPh>
    <phoneticPr fontId="1"/>
  </si>
  <si>
    <t>広島空港税関支署</t>
    <rPh sb="2" eb="4">
      <t>クウコウ</t>
    </rPh>
    <rPh sb="4" eb="6">
      <t>ゼイカン</t>
    </rPh>
    <rPh sb="6" eb="8">
      <t>シショ</t>
    </rPh>
    <phoneticPr fontId="1"/>
  </si>
  <si>
    <t>高松空港税関支署</t>
    <rPh sb="0" eb="2">
      <t>タカマツ</t>
    </rPh>
    <rPh sb="2" eb="4">
      <t>クウコウ</t>
    </rPh>
    <rPh sb="4" eb="6">
      <t>ゼイカン</t>
    </rPh>
    <rPh sb="6" eb="8">
      <t>シショ</t>
    </rPh>
    <phoneticPr fontId="1"/>
  </si>
  <si>
    <t>松山税関支署今治出張所</t>
    <rPh sb="0" eb="2">
      <t>マツヤマ</t>
    </rPh>
    <rPh sb="2" eb="4">
      <t>ゼイカン</t>
    </rPh>
    <rPh sb="4" eb="6">
      <t>シショ</t>
    </rPh>
    <rPh sb="6" eb="7">
      <t>イマ</t>
    </rPh>
    <rPh sb="7" eb="8">
      <t>ナオ</t>
    </rPh>
    <rPh sb="8" eb="10">
      <t>シュッチョウ</t>
    </rPh>
    <rPh sb="10" eb="11">
      <t>ジョ</t>
    </rPh>
    <phoneticPr fontId="1"/>
  </si>
  <si>
    <t>ポートアイランド出張所</t>
    <phoneticPr fontId="1"/>
  </si>
  <si>
    <t>六甲アイランド出張所</t>
    <phoneticPr fontId="1"/>
  </si>
  <si>
    <t>（本関）</t>
    <phoneticPr fontId="1"/>
  </si>
  <si>
    <t>水島税関支署片上出張所</t>
    <rPh sb="0" eb="1">
      <t>ミズ</t>
    </rPh>
    <rPh sb="1" eb="2">
      <t>シマ</t>
    </rPh>
    <rPh sb="2" eb="4">
      <t>ゼイカン</t>
    </rPh>
    <rPh sb="4" eb="6">
      <t>シショ</t>
    </rPh>
    <rPh sb="6" eb="8">
      <t>カタウエ</t>
    </rPh>
    <rPh sb="8" eb="10">
      <t>シュッチョウ</t>
    </rPh>
    <rPh sb="10" eb="11">
      <t>ジョ</t>
    </rPh>
    <phoneticPr fontId="1"/>
  </si>
  <si>
    <t>諏訪出張所</t>
    <phoneticPr fontId="1"/>
  </si>
  <si>
    <t>諏訪出張所長野政令派出所</t>
    <rPh sb="0" eb="2">
      <t>スワ</t>
    </rPh>
    <rPh sb="2" eb="4">
      <t>シュッチョウ</t>
    </rPh>
    <rPh sb="4" eb="5">
      <t>ジョ</t>
    </rPh>
    <rPh sb="5" eb="7">
      <t>ナガノ</t>
    </rPh>
    <rPh sb="7" eb="9">
      <t>セイレイ</t>
    </rPh>
    <rPh sb="9" eb="11">
      <t>ハシュツ</t>
    </rPh>
    <rPh sb="11" eb="12">
      <t>ジョ</t>
    </rPh>
    <phoneticPr fontId="1"/>
  </si>
  <si>
    <t>西部出張所</t>
    <phoneticPr fontId="1"/>
  </si>
  <si>
    <t>岐阜政令派出所</t>
    <rPh sb="0" eb="2">
      <t>ギフ</t>
    </rPh>
    <rPh sb="2" eb="4">
      <t>セイレイ</t>
    </rPh>
    <rPh sb="4" eb="6">
      <t>ハシュツ</t>
    </rPh>
    <rPh sb="6" eb="7">
      <t>ジョ</t>
    </rPh>
    <phoneticPr fontId="1"/>
  </si>
  <si>
    <t>門司税関北九州空港出張所</t>
    <rPh sb="0" eb="2">
      <t>モジ</t>
    </rPh>
    <rPh sb="2" eb="4">
      <t>ゼイカン</t>
    </rPh>
    <rPh sb="4" eb="7">
      <t>キタキュウシュウ</t>
    </rPh>
    <rPh sb="7" eb="9">
      <t>クウコウ</t>
    </rPh>
    <rPh sb="9" eb="11">
      <t>シュッチョウ</t>
    </rPh>
    <rPh sb="11" eb="12">
      <t>ジョ</t>
    </rPh>
    <phoneticPr fontId="1"/>
  </si>
  <si>
    <t>厳原税関支署比田勝出張所</t>
  </si>
  <si>
    <t>釜石税関支署宮古出張所</t>
    <rPh sb="0" eb="2">
      <t>カマイシ</t>
    </rPh>
    <rPh sb="2" eb="4">
      <t>ゼイカン</t>
    </rPh>
    <rPh sb="4" eb="6">
      <t>シショ</t>
    </rPh>
    <rPh sb="6" eb="8">
      <t>ミヤコ</t>
    </rPh>
    <rPh sb="8" eb="10">
      <t>シュッチョウ</t>
    </rPh>
    <rPh sb="10" eb="11">
      <t>ジョ</t>
    </rPh>
    <phoneticPr fontId="1"/>
  </si>
  <si>
    <t>釜石税関支署</t>
    <rPh sb="0" eb="2">
      <t>カマイシ</t>
    </rPh>
    <rPh sb="2" eb="4">
      <t>ゼイカン</t>
    </rPh>
    <rPh sb="4" eb="6">
      <t>シショ</t>
    </rPh>
    <phoneticPr fontId="1"/>
  </si>
  <si>
    <t>希望する</t>
    <rPh sb="0" eb="2">
      <t>キボウ</t>
    </rPh>
    <phoneticPr fontId="1"/>
  </si>
  <si>
    <t>税関</t>
    <phoneticPr fontId="1"/>
  </si>
  <si>
    <t>税関</t>
    <phoneticPr fontId="1"/>
  </si>
  <si>
    <t>1.対象貨物</t>
    <rPh sb="2" eb="4">
      <t>タイショウ</t>
    </rPh>
    <rPh sb="4" eb="6">
      <t>カモツ</t>
    </rPh>
    <phoneticPr fontId="1"/>
  </si>
  <si>
    <t>●記載要領</t>
    <rPh sb="1" eb="3">
      <t>キサイ</t>
    </rPh>
    <rPh sb="3" eb="5">
      <t>ヨウリョウ</t>
    </rPh>
    <phoneticPr fontId="1"/>
  </si>
  <si>
    <t>千代田</t>
    <rPh sb="0" eb="3">
      <t>チヨダ</t>
    </rPh>
    <phoneticPr fontId="1"/>
  </si>
  <si>
    <t>当該商品は当社を含め、全国的に2社しか取引をしていないため、貿易統計に数値が公表されてしまうと、競合他社に単価等が把握される恐れがあるため。</t>
    <phoneticPr fontId="1"/>
  </si>
  <si>
    <t>関税局株式会社</t>
    <rPh sb="0" eb="2">
      <t>カンゼイ</t>
    </rPh>
    <rPh sb="2" eb="3">
      <t>キョク</t>
    </rPh>
    <rPh sb="3" eb="7">
      <t>カブシキガイシャ</t>
    </rPh>
    <phoneticPr fontId="1"/>
  </si>
  <si>
    <t>6001 </t>
  </si>
  <si>
    <t>官署コード（チェックリスト作成時使用）</t>
    <rPh sb="0" eb="2">
      <t>カンショ</t>
    </rPh>
    <rPh sb="13" eb="15">
      <t>サクセイ</t>
    </rPh>
    <rPh sb="15" eb="16">
      <t>ジ</t>
    </rPh>
    <rPh sb="16" eb="18">
      <t>シヨウ</t>
    </rPh>
    <phoneticPr fontId="1"/>
  </si>
  <si>
    <t>チェックリスト用</t>
    <rPh sb="7" eb="8">
      <t>ヨウ</t>
    </rPh>
    <phoneticPr fontId="1"/>
  </si>
  <si>
    <t>東京</t>
    <rPh sb="0" eb="2">
      <t>トウキョウ</t>
    </rPh>
    <phoneticPr fontId="1"/>
  </si>
  <si>
    <t>横浜</t>
    <rPh sb="0" eb="2">
      <t>ヨコハマ</t>
    </rPh>
    <phoneticPr fontId="1"/>
  </si>
  <si>
    <t>神戸</t>
    <rPh sb="0" eb="2">
      <t>コウベ</t>
    </rPh>
    <phoneticPr fontId="1"/>
  </si>
  <si>
    <t>大阪</t>
    <rPh sb="0" eb="2">
      <t>オオサカ</t>
    </rPh>
    <phoneticPr fontId="1"/>
  </si>
  <si>
    <t>名古屋</t>
    <rPh sb="0" eb="3">
      <t>ナゴヤ</t>
    </rPh>
    <phoneticPr fontId="1"/>
  </si>
  <si>
    <t>門司</t>
    <rPh sb="0" eb="2">
      <t>モジ</t>
    </rPh>
    <phoneticPr fontId="1"/>
  </si>
  <si>
    <t>長崎</t>
    <rPh sb="0" eb="2">
      <t>ナガサキ</t>
    </rPh>
    <phoneticPr fontId="1"/>
  </si>
  <si>
    <t>函館</t>
    <rPh sb="0" eb="2">
      <t>ハコダテ</t>
    </rPh>
    <phoneticPr fontId="1"/>
  </si>
  <si>
    <t>沖縄地区</t>
    <rPh sb="0" eb="2">
      <t>オキナワ</t>
    </rPh>
    <rPh sb="2" eb="4">
      <t>チク</t>
    </rPh>
    <phoneticPr fontId="1"/>
  </si>
  <si>
    <t>CODE</t>
    <phoneticPr fontId="1"/>
  </si>
  <si>
    <t>ketsugou</t>
    <phoneticPr fontId="1"/>
  </si>
  <si>
    <t>↓非表示</t>
    <rPh sb="1" eb="4">
      <t>ヒヒョウジ</t>
    </rPh>
    <phoneticPr fontId="1"/>
  </si>
  <si>
    <t>入力カ所以外は保護</t>
    <rPh sb="0" eb="2">
      <t>ニュウリョク</t>
    </rPh>
    <rPh sb="3" eb="4">
      <t>ショ</t>
    </rPh>
    <rPh sb="4" eb="6">
      <t>イガイ</t>
    </rPh>
    <rPh sb="7" eb="9">
      <t>ホゴ</t>
    </rPh>
    <phoneticPr fontId="1"/>
  </si>
  <si>
    <t>4桁</t>
    <rPh sb="1" eb="2">
      <t>ケタ</t>
    </rPh>
    <phoneticPr fontId="1"/>
  </si>
  <si>
    <t>3桁</t>
    <rPh sb="1" eb="2">
      <t>ケタ</t>
    </rPh>
    <phoneticPr fontId="1"/>
  </si>
  <si>
    <t>官署コード（チェックリスト用）</t>
    <rPh sb="0" eb="2">
      <t>カンショ</t>
    </rPh>
    <rPh sb="13" eb="14">
      <t>ヨウ</t>
    </rPh>
    <phoneticPr fontId="1"/>
  </si>
  <si>
    <t>非表示↓</t>
    <rPh sb="0" eb="3">
      <t>ヒヒョウジ</t>
    </rPh>
    <phoneticPr fontId="1"/>
  </si>
  <si>
    <t>受付月</t>
  </si>
  <si>
    <t>会社名</t>
    <rPh sb="0" eb="3">
      <t>カイシャメイ</t>
    </rPh>
    <phoneticPr fontId="3"/>
  </si>
  <si>
    <t>法人番号</t>
    <rPh sb="0" eb="2">
      <t>ホウジン</t>
    </rPh>
    <rPh sb="2" eb="4">
      <t>バンゴウ</t>
    </rPh>
    <phoneticPr fontId="3"/>
  </si>
  <si>
    <t>担当部署名</t>
    <rPh sb="0" eb="2">
      <t>タントウ</t>
    </rPh>
    <rPh sb="2" eb="4">
      <t>ブショ</t>
    </rPh>
    <rPh sb="4" eb="5">
      <t>メイ</t>
    </rPh>
    <phoneticPr fontId="3"/>
  </si>
  <si>
    <t>担当者</t>
    <rPh sb="0" eb="3">
      <t>タントウシャ</t>
    </rPh>
    <phoneticPr fontId="3"/>
  </si>
  <si>
    <t>出入</t>
  </si>
  <si>
    <t>秘匿依頼HS</t>
  </si>
  <si>
    <t>品名</t>
  </si>
  <si>
    <t>国名</t>
  </si>
  <si>
    <t>複数月
希望</t>
  </si>
  <si>
    <t>開始月</t>
    <rPh sb="0" eb="2">
      <t>カイシ</t>
    </rPh>
    <rPh sb="2" eb="3">
      <t>ツキ</t>
    </rPh>
    <phoneticPr fontId="3"/>
  </si>
  <si>
    <t>終了月</t>
    <rPh sb="0" eb="2">
      <t>シュウリョウ</t>
    </rPh>
    <rPh sb="2" eb="3">
      <t>ツキ</t>
    </rPh>
    <phoneticPr fontId="3"/>
  </si>
  <si>
    <t>100</t>
  </si>
  <si>
    <t>101</t>
  </si>
  <si>
    <t>103</t>
  </si>
  <si>
    <t>104</t>
  </si>
  <si>
    <t>120</t>
  </si>
  <si>
    <t>122</t>
  </si>
  <si>
    <t>123</t>
  </si>
  <si>
    <t>124</t>
  </si>
  <si>
    <t>140</t>
  </si>
  <si>
    <t>200</t>
  </si>
  <si>
    <t>202</t>
  </si>
  <si>
    <t>203</t>
  </si>
  <si>
    <t>220</t>
  </si>
  <si>
    <t>222</t>
  </si>
  <si>
    <t>243</t>
  </si>
  <si>
    <t>244</t>
  </si>
  <si>
    <t>245</t>
  </si>
  <si>
    <t>250</t>
  </si>
  <si>
    <t>252</t>
  </si>
  <si>
    <t>253</t>
  </si>
  <si>
    <t>260</t>
  </si>
  <si>
    <t>262</t>
  </si>
  <si>
    <t>264</t>
  </si>
  <si>
    <t>265</t>
  </si>
  <si>
    <t>271</t>
  </si>
  <si>
    <t>302</t>
  </si>
  <si>
    <t>303</t>
  </si>
  <si>
    <t>305</t>
  </si>
  <si>
    <t>320</t>
  </si>
  <si>
    <t>321</t>
  </si>
  <si>
    <t>322</t>
  </si>
  <si>
    <t>340</t>
  </si>
  <si>
    <t>342</t>
  </si>
  <si>
    <t>344</t>
  </si>
  <si>
    <t>345</t>
  </si>
  <si>
    <t>347</t>
  </si>
  <si>
    <t>350</t>
  </si>
  <si>
    <t>352</t>
  </si>
  <si>
    <t>360</t>
  </si>
  <si>
    <t>362</t>
  </si>
  <si>
    <t>363</t>
  </si>
  <si>
    <t>365</t>
  </si>
  <si>
    <t>370</t>
  </si>
  <si>
    <t>372</t>
  </si>
  <si>
    <t>373</t>
  </si>
  <si>
    <t>374</t>
  </si>
  <si>
    <t>375</t>
  </si>
  <si>
    <t>380</t>
  </si>
  <si>
    <t>382</t>
  </si>
  <si>
    <t>390</t>
  </si>
  <si>
    <t>400</t>
  </si>
  <si>
    <t>402</t>
  </si>
  <si>
    <t>403</t>
  </si>
  <si>
    <t>404</t>
  </si>
  <si>
    <t>422</t>
  </si>
  <si>
    <t>423</t>
  </si>
  <si>
    <t>424</t>
  </si>
  <si>
    <t>430</t>
  </si>
  <si>
    <t>440</t>
  </si>
  <si>
    <t>442</t>
  </si>
  <si>
    <t>443</t>
  </si>
  <si>
    <t>450</t>
  </si>
  <si>
    <t>452</t>
  </si>
  <si>
    <t>453</t>
  </si>
  <si>
    <t>460</t>
  </si>
  <si>
    <t>461</t>
  </si>
  <si>
    <t>470</t>
  </si>
  <si>
    <t>472</t>
  </si>
  <si>
    <t>474</t>
  </si>
  <si>
    <t>500</t>
  </si>
  <si>
    <t>502</t>
  </si>
  <si>
    <t>504</t>
  </si>
  <si>
    <t>505</t>
  </si>
  <si>
    <t>520</t>
  </si>
  <si>
    <t>522</t>
  </si>
  <si>
    <t>523</t>
  </si>
  <si>
    <t>524</t>
  </si>
  <si>
    <t>540</t>
  </si>
  <si>
    <t>543</t>
  </si>
  <si>
    <t>600</t>
  </si>
  <si>
    <t>602</t>
  </si>
  <si>
    <t>603</t>
  </si>
  <si>
    <t>604</t>
  </si>
  <si>
    <t>605</t>
  </si>
  <si>
    <t>606</t>
  </si>
  <si>
    <t>620</t>
  </si>
  <si>
    <t>622</t>
  </si>
  <si>
    <t>623</t>
  </si>
  <si>
    <t>624</t>
  </si>
  <si>
    <t>626</t>
  </si>
  <si>
    <t>627</t>
  </si>
  <si>
    <t>628</t>
  </si>
  <si>
    <t>640</t>
  </si>
  <si>
    <t>642</t>
  </si>
  <si>
    <t>650</t>
  </si>
  <si>
    <t>660</t>
  </si>
  <si>
    <t>661</t>
  </si>
  <si>
    <t>662</t>
  </si>
  <si>
    <t>664</t>
  </si>
  <si>
    <t>670</t>
  </si>
  <si>
    <t>671</t>
  </si>
  <si>
    <t>672</t>
  </si>
  <si>
    <t>700</t>
  </si>
  <si>
    <t>703</t>
  </si>
  <si>
    <t>704</t>
  </si>
  <si>
    <t>720</t>
  </si>
  <si>
    <t>740</t>
  </si>
  <si>
    <t>742</t>
  </si>
  <si>
    <t>743</t>
  </si>
  <si>
    <t>744</t>
  </si>
  <si>
    <t>745</t>
  </si>
  <si>
    <t>750</t>
  </si>
  <si>
    <t>752</t>
  </si>
  <si>
    <t>754</t>
  </si>
  <si>
    <t>755</t>
  </si>
  <si>
    <t>756</t>
  </si>
  <si>
    <t>800</t>
  </si>
  <si>
    <t>802</t>
  </si>
  <si>
    <t>803</t>
  </si>
  <si>
    <t>804</t>
  </si>
  <si>
    <t>805</t>
  </si>
  <si>
    <t>806</t>
  </si>
  <si>
    <t>807</t>
  </si>
  <si>
    <t>808</t>
  </si>
  <si>
    <t>809</t>
  </si>
  <si>
    <t>810</t>
  </si>
  <si>
    <t>811</t>
  </si>
  <si>
    <t>812</t>
  </si>
  <si>
    <t>814</t>
  </si>
  <si>
    <t>815</t>
  </si>
  <si>
    <t>816</t>
  </si>
  <si>
    <t>820</t>
  </si>
  <si>
    <t>822</t>
  </si>
  <si>
    <t>823</t>
  </si>
  <si>
    <t>840</t>
  </si>
  <si>
    <t>842</t>
  </si>
  <si>
    <t>843</t>
  </si>
  <si>
    <t>850</t>
  </si>
  <si>
    <t>854</t>
  </si>
  <si>
    <t>900</t>
  </si>
  <si>
    <t>902</t>
  </si>
  <si>
    <t>905</t>
  </si>
  <si>
    <t>906</t>
  </si>
  <si>
    <t>907</t>
  </si>
  <si>
    <t>908</t>
  </si>
  <si>
    <t>1000 東京税関（本関）
1001  東京税関東京外郵出張所
1005  東京税関立川出張所
1006  東京税関前橋出張所
1007  東京税関大井出張所
1008　東京税関山梨政令派出所
1009　東京税関前橋出張所太田政令派出所</t>
    <rPh sb="85" eb="87">
      <t>トウキョウ</t>
    </rPh>
    <rPh sb="87" eb="89">
      <t>ゼイカン</t>
    </rPh>
    <rPh sb="89" eb="91">
      <t>ヤマナシ</t>
    </rPh>
    <rPh sb="91" eb="93">
      <t>セイレイ</t>
    </rPh>
    <rPh sb="93" eb="95">
      <t>ハシュツ</t>
    </rPh>
    <rPh sb="95" eb="96">
      <t>ジョ</t>
    </rPh>
    <rPh sb="102" eb="104">
      <t>トウキョウ</t>
    </rPh>
    <rPh sb="104" eb="106">
      <t>ゼイカン</t>
    </rPh>
    <rPh sb="106" eb="107">
      <t>マエ</t>
    </rPh>
    <rPh sb="107" eb="108">
      <t>バシ</t>
    </rPh>
    <rPh sb="108" eb="110">
      <t>シュッチョウ</t>
    </rPh>
    <rPh sb="110" eb="111">
      <t>ジョ</t>
    </rPh>
    <rPh sb="111" eb="113">
      <t>オオタ</t>
    </rPh>
    <rPh sb="113" eb="115">
      <t>セイレイ</t>
    </rPh>
    <rPh sb="115" eb="117">
      <t>ハシュツ</t>
    </rPh>
    <rPh sb="117" eb="118">
      <t>ジョ</t>
    </rPh>
    <phoneticPr fontId="1"/>
  </si>
  <si>
    <t>1012 東京税関東京航空貨物出張所</t>
  </si>
  <si>
    <t>1030 東京税関羽田税関支署</t>
  </si>
  <si>
    <t>1040 東京税関成田航空貨物出張所
1041  成田税関支署</t>
  </si>
  <si>
    <t>1200 新潟税関支署
1202  新潟税関支署東港出張所
1203　新潟税関支署三条・燕政令派出所</t>
    <rPh sb="35" eb="37">
      <t>ニイガタ</t>
    </rPh>
    <rPh sb="37" eb="39">
      <t>ゼイカン</t>
    </rPh>
    <rPh sb="39" eb="41">
      <t>シショ</t>
    </rPh>
    <rPh sb="41" eb="43">
      <t>サンジョウ</t>
    </rPh>
    <rPh sb="44" eb="45">
      <t>ツバメ</t>
    </rPh>
    <rPh sb="45" eb="47">
      <t>セイレイ</t>
    </rPh>
    <rPh sb="47" eb="49">
      <t>ハシュツ</t>
    </rPh>
    <rPh sb="49" eb="50">
      <t>ジョ</t>
    </rPh>
    <phoneticPr fontId="1"/>
  </si>
  <si>
    <t>1220 新潟税関支署直江津出張所</t>
  </si>
  <si>
    <t>1230 新潟税関支署柏崎出張所</t>
  </si>
  <si>
    <t>1240 新潟税関支署新潟空港出張所</t>
  </si>
  <si>
    <t>1400 酒田税関支署
1402  酒田税関支署山形出張所</t>
  </si>
  <si>
    <t>2000 横浜税関（本関）
2001  横浜税関川崎外郵出張所
2006  横浜税関本牧埠頭出張所
2007  横浜税関大黒埠頭出張所</t>
  </si>
  <si>
    <t>2030 横須賀税関支署
2033  横須賀税関支署三崎監視署</t>
  </si>
  <si>
    <t>2200 千葉税関支署
2202  千葉税関支署姉崎出張所
2203  千葉税関支署銚子監視署
2205  千葉税関支署船橋市川出張所</t>
  </si>
  <si>
    <t>2220 千葉税関支署木更津出張所</t>
  </si>
  <si>
    <t>2430 鹿島税関支署</t>
  </si>
  <si>
    <t>2440 鹿島税関支署日立出張所</t>
  </si>
  <si>
    <t>2450 鹿島税関支署つくば出張所</t>
  </si>
  <si>
    <t>2500 小名浜税関支署</t>
  </si>
  <si>
    <t>2520 小名浜税関支署相馬出張所</t>
  </si>
  <si>
    <t>2530 小名浜税関支署福島空港出張所</t>
  </si>
  <si>
    <t>2600 仙台塩釜税関支署</t>
  </si>
  <si>
    <t>2620 仙台塩釜税関支署石巻出張所</t>
  </si>
  <si>
    <t>2640 仙台塩釜税関支署気仙沼出張所</t>
  </si>
  <si>
    <t>2650 仙台空港税関支署</t>
  </si>
  <si>
    <t>2710 横浜税関宇都宮出張所</t>
  </si>
  <si>
    <t>3000 神戸税関（本関）
3008  神戸税関ポートアイランド出張所
3009  神戸税関六甲アイランド出張所</t>
  </si>
  <si>
    <t>3020 尼崎税関支署</t>
  </si>
  <si>
    <t>3030 姫路税関支署</t>
  </si>
  <si>
    <t>3050 姫路税関支署東播磨出張所</t>
  </si>
  <si>
    <t>3200 水島税関支署宇野出張所</t>
    <rPh sb="5" eb="7">
      <t>ミズシマ</t>
    </rPh>
    <rPh sb="7" eb="9">
      <t>ゼイカン</t>
    </rPh>
    <rPh sb="9" eb="11">
      <t>シショ</t>
    </rPh>
    <rPh sb="13" eb="15">
      <t>シュッチョウ</t>
    </rPh>
    <rPh sb="15" eb="16">
      <t>ジョ</t>
    </rPh>
    <phoneticPr fontId="1"/>
  </si>
  <si>
    <t>3210 岡山空港税関支署</t>
    <rPh sb="5" eb="7">
      <t>オカヤマ</t>
    </rPh>
    <rPh sb="7" eb="9">
      <t>クウコウ</t>
    </rPh>
    <rPh sb="9" eb="11">
      <t>ゼイカン</t>
    </rPh>
    <rPh sb="11" eb="13">
      <t>シショ</t>
    </rPh>
    <phoneticPr fontId="1"/>
  </si>
  <si>
    <t>3220 水島税関支署
3221　水島税関支署片上出張所</t>
    <rPh sb="17" eb="19">
      <t>ミズシマ</t>
    </rPh>
    <rPh sb="19" eb="21">
      <t>ゼイカン</t>
    </rPh>
    <rPh sb="21" eb="23">
      <t>シショ</t>
    </rPh>
    <rPh sb="23" eb="25">
      <t>カタウエ</t>
    </rPh>
    <rPh sb="25" eb="27">
      <t>シュッチョウ</t>
    </rPh>
    <rPh sb="27" eb="28">
      <t>ジョ</t>
    </rPh>
    <phoneticPr fontId="1"/>
  </si>
  <si>
    <t>3400 福山税関支署尾道糸崎出張所</t>
  </si>
  <si>
    <t>3420 福山税関支署</t>
  </si>
  <si>
    <t>3440 広島税関支署呉出張所</t>
    <rPh sb="5" eb="7">
      <t>ヒロシマ</t>
    </rPh>
    <rPh sb="7" eb="9">
      <t>ゼイカン</t>
    </rPh>
    <rPh sb="9" eb="11">
      <t>シショ</t>
    </rPh>
    <rPh sb="11" eb="12">
      <t>クレ</t>
    </rPh>
    <rPh sb="12" eb="14">
      <t>シュッチョウ</t>
    </rPh>
    <rPh sb="14" eb="15">
      <t>ジョ</t>
    </rPh>
    <phoneticPr fontId="1"/>
  </si>
  <si>
    <t>3450 広島税関支署</t>
  </si>
  <si>
    <t>3470 広島空港税関支署</t>
    <rPh sb="7" eb="9">
      <t>クウコウ</t>
    </rPh>
    <phoneticPr fontId="1"/>
  </si>
  <si>
    <t>3500 境税関支署</t>
  </si>
  <si>
    <t>3520 浜田税関支署</t>
  </si>
  <si>
    <t>3600 坂出税関支署</t>
  </si>
  <si>
    <t>3620 坂出税関支署高松出張所</t>
  </si>
  <si>
    <t>3630 坂出税関支署詫間出張所</t>
  </si>
  <si>
    <t>3650 高松空港税関支署</t>
    <rPh sb="5" eb="7">
      <t>タカマツ</t>
    </rPh>
    <rPh sb="7" eb="9">
      <t>クウコウ</t>
    </rPh>
    <rPh sb="9" eb="11">
      <t>ゼイカン</t>
    </rPh>
    <rPh sb="11" eb="13">
      <t>シショ</t>
    </rPh>
    <phoneticPr fontId="1"/>
  </si>
  <si>
    <t>3700 松山税関支署</t>
  </si>
  <si>
    <t>3720 松山税関支署今治出張所</t>
    <rPh sb="5" eb="7">
      <t>マツヤマ</t>
    </rPh>
    <rPh sb="7" eb="9">
      <t>ゼイカン</t>
    </rPh>
    <rPh sb="9" eb="11">
      <t>シショ</t>
    </rPh>
    <rPh sb="11" eb="12">
      <t>イマ</t>
    </rPh>
    <rPh sb="12" eb="13">
      <t>ナオ</t>
    </rPh>
    <rPh sb="13" eb="15">
      <t>シュッチョウ</t>
    </rPh>
    <rPh sb="15" eb="16">
      <t>ジョ</t>
    </rPh>
    <phoneticPr fontId="1"/>
  </si>
  <si>
    <t>3730 新居浜税関支署</t>
  </si>
  <si>
    <t>3740 新居浜税関支署三島出張所</t>
  </si>
  <si>
    <t>3750 松山税関支署宇和島出張所</t>
  </si>
  <si>
    <t>3800 高知税関支署</t>
  </si>
  <si>
    <t>3820 高知税関支署須崎出張所</t>
  </si>
  <si>
    <t>3900 小松島税関支署</t>
  </si>
  <si>
    <t>4000 大阪税関（本関）
4001  大阪税関大阪外郵出張所
4008  大阪税関南港出張所</t>
  </si>
  <si>
    <t>4020 堺税関支署</t>
  </si>
  <si>
    <t>4030 堺税関支署岸和田出張所</t>
  </si>
  <si>
    <t>4040 関西空港税関支署</t>
  </si>
  <si>
    <t>4220 舞鶴税関支署宮津出張所</t>
  </si>
  <si>
    <t>4230 京都税関支署</t>
  </si>
  <si>
    <t>4240 京都税関支署滋賀出張所</t>
  </si>
  <si>
    <t>4300 舞鶴税関支署</t>
  </si>
  <si>
    <t>4400 伏木税関支署</t>
  </si>
  <si>
    <t>4420 伏木税関支署富山出張所</t>
  </si>
  <si>
    <t>4430 伏木税関支署富山空港出張所</t>
  </si>
  <si>
    <t>4500 金沢税関支署七尾出張所</t>
  </si>
  <si>
    <t>4520 金沢税関支署</t>
  </si>
  <si>
    <t>4530 金沢税関支署小松空港出張所</t>
  </si>
  <si>
    <t>4600 敦賀税関支署</t>
  </si>
  <si>
    <t>4610 敦賀税関支署福井出張所</t>
  </si>
  <si>
    <t>4700 和歌山税関支署下津出張所</t>
  </si>
  <si>
    <t>4720 和歌山税関支署</t>
  </si>
  <si>
    <t>4740 和歌山税関支署新宮出張所</t>
  </si>
  <si>
    <t>5000 名古屋税関（本関）
5001  名古屋税関中部外郵出張所
5005  名古屋税関南部出張所
5006  名古屋税関諏訪出張所
5008  名古屋税関諏訪出張所長野政令派出所
5009  名古屋税関西部出張所
5011　名古屋税関岐阜政令派出所</t>
    <rPh sb="74" eb="77">
      <t>ナゴヤ</t>
    </rPh>
    <rPh sb="77" eb="79">
      <t>ゼイカン</t>
    </rPh>
    <rPh sb="79" eb="81">
      <t>スワ</t>
    </rPh>
    <rPh sb="81" eb="83">
      <t>シュッチョウ</t>
    </rPh>
    <rPh sb="83" eb="84">
      <t>ジョ</t>
    </rPh>
    <rPh sb="84" eb="86">
      <t>ナガノ</t>
    </rPh>
    <rPh sb="86" eb="88">
      <t>セイレイ</t>
    </rPh>
    <rPh sb="88" eb="90">
      <t>ハシュツ</t>
    </rPh>
    <rPh sb="90" eb="91">
      <t>ジョ</t>
    </rPh>
    <rPh sb="114" eb="117">
      <t>ナゴヤ</t>
    </rPh>
    <rPh sb="117" eb="119">
      <t>ゼイカン</t>
    </rPh>
    <rPh sb="119" eb="121">
      <t>ギフ</t>
    </rPh>
    <rPh sb="121" eb="123">
      <t>セイレイ</t>
    </rPh>
    <rPh sb="123" eb="125">
      <t>ハシュツ</t>
    </rPh>
    <rPh sb="125" eb="126">
      <t>ジョ</t>
    </rPh>
    <phoneticPr fontId="1"/>
  </si>
  <si>
    <t>5020 中部空港税関支署</t>
  </si>
  <si>
    <t>5040 豊橋税関支署
5041  豊橋税関支署蒲郡出張所</t>
  </si>
  <si>
    <t>5050 豊橋税関支署衣浦出張所</t>
  </si>
  <si>
    <t>5200 清水税関支署
5202  清水税関支署焼津出張所
5203  清水税関支署沼津出張所
5204  清水税関支署下田監視署
5205  清水税関支署浜松出張所
5206  清水税関支署興津出張所</t>
  </si>
  <si>
    <t>5220 清水税関支署田子の浦出張所</t>
  </si>
  <si>
    <t>5230 清水税関支署御前崎出張所</t>
  </si>
  <si>
    <t>5240 清水税関支署静岡空港出張所</t>
  </si>
  <si>
    <t>5400 四日市税関支署
5403  四日市税関支署尾鷲出張所</t>
  </si>
  <si>
    <t>5430 四日市税関支署津出張所</t>
  </si>
  <si>
    <t>6000 門司税関（本関）
6001  門司税関福岡外郵出張所
6005  門司税関田野浦出張所</t>
  </si>
  <si>
    <t>6020 門司税関苅田出張所</t>
  </si>
  <si>
    <t>6030 戸畑税関支署
6033  戸畑税関支署若松出張所</t>
  </si>
  <si>
    <t>6040 博多税関支署</t>
  </si>
  <si>
    <t>6050 福岡空港税関支署</t>
  </si>
  <si>
    <t>6060 門司税関北九州空港出張所</t>
    <rPh sb="5" eb="7">
      <t>モジ</t>
    </rPh>
    <rPh sb="7" eb="9">
      <t>ゼイカン</t>
    </rPh>
    <rPh sb="9" eb="12">
      <t>キタキュウシュウ</t>
    </rPh>
    <rPh sb="12" eb="14">
      <t>クウコウ</t>
    </rPh>
    <rPh sb="14" eb="16">
      <t>シュッチョウ</t>
    </rPh>
    <rPh sb="16" eb="17">
      <t>ジョ</t>
    </rPh>
    <phoneticPr fontId="1"/>
  </si>
  <si>
    <t>6200 下関税関支署</t>
  </si>
  <si>
    <t>6220 下関税関支署萩出張所</t>
  </si>
  <si>
    <t>6230 下関税関支署宇部出張所</t>
  </si>
  <si>
    <t>6240 徳山税関支署</t>
  </si>
  <si>
    <t>6260 徳山税関支署防府出張所</t>
  </si>
  <si>
    <t>6270 徳山税関支署平生出張所</t>
  </si>
  <si>
    <t>6280 岩国税関支署</t>
  </si>
  <si>
    <t>6400 伊万里税関支署唐津出張所</t>
  </si>
  <si>
    <t>6420 伊万里税関支署</t>
  </si>
  <si>
    <t>6500 厳原税関支署
6501　厳原税関支署比田勝出張所</t>
    <rPh sb="17" eb="18">
      <t>キビ</t>
    </rPh>
    <rPh sb="18" eb="19">
      <t>ハラ</t>
    </rPh>
    <rPh sb="19" eb="21">
      <t>ゼイカン</t>
    </rPh>
    <rPh sb="21" eb="23">
      <t>シショ</t>
    </rPh>
    <rPh sb="23" eb="26">
      <t>ヒダカツ</t>
    </rPh>
    <rPh sb="26" eb="28">
      <t>シュッチョウ</t>
    </rPh>
    <rPh sb="28" eb="29">
      <t>ジョ</t>
    </rPh>
    <phoneticPr fontId="1"/>
  </si>
  <si>
    <t>6600 大分税関支署</t>
  </si>
  <si>
    <t>6610 大分税関支署大分空港出張所</t>
  </si>
  <si>
    <t>6620 大分税関支署津久見出張所</t>
  </si>
  <si>
    <t>6640 大分税関支署佐伯出張所</t>
  </si>
  <si>
    <t>6700 細島税関支署</t>
  </si>
  <si>
    <t>6710 細島税関支署宮崎空港出張所</t>
  </si>
  <si>
    <t>6720 細島税関支署油津出張所</t>
  </si>
  <si>
    <t>7000 長崎税関（本関）</t>
  </si>
  <si>
    <t>7030 佐世保税関支署</t>
  </si>
  <si>
    <t>7040 長崎税関長崎空港出張所</t>
  </si>
  <si>
    <t>7200 三池税関支署
7202  三池税関支署久留米出張所</t>
  </si>
  <si>
    <t>7400 八代税関支署三角出張所</t>
  </si>
  <si>
    <t>7420 八代税関支署水俣出張所</t>
  </si>
  <si>
    <t>7430 八代税関支署</t>
  </si>
  <si>
    <t>7440 八代税関支署熊本空港出張所</t>
  </si>
  <si>
    <t>7450 八代税関支署熊本出張所</t>
  </si>
  <si>
    <t>7500 鹿児島税関支署
7502  鹿児島税関支署名瀬監視署</t>
  </si>
  <si>
    <t>7520 鹿児島税関支署鹿児島空港出張所</t>
  </si>
  <si>
    <t>7540 鹿児島税関支署志布志出張所</t>
  </si>
  <si>
    <t>7550 鹿児島税関支署川内出張所</t>
  </si>
  <si>
    <t>7560 鹿児島税関支署枕崎出張所</t>
  </si>
  <si>
    <t>8000 函館税関（本関）</t>
  </si>
  <si>
    <t>8020 室蘭税関支署</t>
  </si>
  <si>
    <t>8030 苫小牧税関支署</t>
  </si>
  <si>
    <t>8040 小樽税関支署</t>
  </si>
  <si>
    <t>8050 札幌税関支署留萌出張所</t>
  </si>
  <si>
    <t>8060 札幌税関支署</t>
  </si>
  <si>
    <t>8070 釧路税関支署</t>
  </si>
  <si>
    <t>8080 根室税関支署</t>
  </si>
  <si>
    <t>8090 稚内税関支署</t>
  </si>
  <si>
    <t>8100 釧路税関支署網走出張所</t>
  </si>
  <si>
    <t>8110 釧路税関支署紋別出張所</t>
  </si>
  <si>
    <t>8120 千歳税関支署</t>
  </si>
  <si>
    <t>8140 小樽税関支署石狩出張所</t>
  </si>
  <si>
    <t>8150 釧路税関支署十勝出張所</t>
  </si>
  <si>
    <t>8160 札幌税関支署旭川空港出張所</t>
  </si>
  <si>
    <t>8200 青森税関支署</t>
  </si>
  <si>
    <t>8220 八戸税関支署</t>
  </si>
  <si>
    <t>8230 青森税関支署青森空港出張所</t>
  </si>
  <si>
    <t>8400 釜石税関支署宮古出張所</t>
    <rPh sb="5" eb="7">
      <t>カマイシ</t>
    </rPh>
    <rPh sb="7" eb="9">
      <t>ゼイカン</t>
    </rPh>
    <rPh sb="9" eb="11">
      <t>シショ</t>
    </rPh>
    <rPh sb="11" eb="13">
      <t>ミヤコ</t>
    </rPh>
    <rPh sb="13" eb="15">
      <t>シュッチョウ</t>
    </rPh>
    <rPh sb="15" eb="16">
      <t>ジョ</t>
    </rPh>
    <phoneticPr fontId="1"/>
  </si>
  <si>
    <t>8420 釜石税関支署</t>
    <rPh sb="5" eb="7">
      <t>カマイシ</t>
    </rPh>
    <rPh sb="7" eb="9">
      <t>ゼイカン</t>
    </rPh>
    <rPh sb="9" eb="11">
      <t>シショ</t>
    </rPh>
    <phoneticPr fontId="1"/>
  </si>
  <si>
    <t>8430 大船渡税関支署</t>
  </si>
  <si>
    <t>8500 秋田船川税関支署</t>
  </si>
  <si>
    <t>8540 秋田船川税関支署秋田空港出張所</t>
  </si>
  <si>
    <t>9000 沖縄地区税関（本関）
9001  沖縄地区税関那覇外郵出張所
9005  沖縄地区税関鏡水出張所</t>
  </si>
  <si>
    <t>9020 沖縄税関支署
9023  沖縄税関支署平安座出張所</t>
  </si>
  <si>
    <t>9060 石垣税関支署
9061  石垣税関支署与那国監視署</t>
  </si>
  <si>
    <t>9070 那覇空港税関支署</t>
  </si>
  <si>
    <t>9080 石垣税関支署石垣空港出張所</t>
  </si>
  <si>
    <t>備考</t>
    <rPh sb="0" eb="2">
      <t>ビコウ</t>
    </rPh>
    <phoneticPr fontId="1"/>
  </si>
  <si>
    <t>全国単位での処理の希望</t>
    <rPh sb="0" eb="2">
      <t>ゼンコク</t>
    </rPh>
    <rPh sb="2" eb="4">
      <t>タンイ</t>
    </rPh>
    <rPh sb="6" eb="8">
      <t>ショリ</t>
    </rPh>
    <rPh sb="9" eb="11">
      <t>キボウ</t>
    </rPh>
    <phoneticPr fontId="1"/>
  </si>
  <si>
    <t>月まで</t>
    <rPh sb="0" eb="1">
      <t>ツキ</t>
    </rPh>
    <phoneticPr fontId="1"/>
  </si>
  <si>
    <t>3.非公表化処理を
　依頼する理由</t>
    <rPh sb="2" eb="3">
      <t>ヒ</t>
    </rPh>
    <rPh sb="3" eb="5">
      <t>コウヒョウ</t>
    </rPh>
    <rPh sb="5" eb="6">
      <t>カ</t>
    </rPh>
    <rPh sb="6" eb="8">
      <t>ショリ</t>
    </rPh>
    <rPh sb="11" eb="13">
      <t>イライ</t>
    </rPh>
    <rPh sb="15" eb="17">
      <t>リユウ</t>
    </rPh>
    <phoneticPr fontId="1"/>
  </si>
  <si>
    <t>国・税関官署情報</t>
    <rPh sb="0" eb="1">
      <t>クニ</t>
    </rPh>
    <rPh sb="2" eb="4">
      <t>ゼイカン</t>
    </rPh>
    <rPh sb="4" eb="6">
      <t>カンショ</t>
    </rPh>
    <rPh sb="6" eb="8">
      <t>ジョウホウ</t>
    </rPh>
    <phoneticPr fontId="1"/>
  </si>
  <si>
    <t>選択してください</t>
    <rPh sb="0" eb="2">
      <t>センタク</t>
    </rPh>
    <phoneticPr fontId="1"/>
  </si>
  <si>
    <t>複数月申請の希望</t>
    <rPh sb="0" eb="2">
      <t>フクスウ</t>
    </rPh>
    <rPh sb="2" eb="3">
      <t>ツキ</t>
    </rPh>
    <rPh sb="3" eb="5">
      <t>シンセイ</t>
    </rPh>
    <rPh sb="6" eb="8">
      <t>キボウ</t>
    </rPh>
    <phoneticPr fontId="1"/>
  </si>
  <si>
    <t>月</t>
    <rPh sb="0" eb="1">
      <t>ガツ</t>
    </rPh>
    <phoneticPr fontId="1"/>
  </si>
  <si>
    <t>選択して下さい</t>
    <rPh sb="0" eb="2">
      <t>センタク</t>
    </rPh>
    <rPh sb="4" eb="5">
      <t>クダ</t>
    </rPh>
    <phoneticPr fontId="1"/>
  </si>
  <si>
    <t>全国単位での
処理の希望</t>
    <rPh sb="0" eb="2">
      <t>ゼンコク</t>
    </rPh>
    <rPh sb="2" eb="4">
      <t>タンイ</t>
    </rPh>
    <rPh sb="7" eb="9">
      <t>ショリ</t>
    </rPh>
    <rPh sb="10" eb="12">
      <t>キボウ</t>
    </rPh>
    <phoneticPr fontId="1"/>
  </si>
  <si>
    <t>希望しない</t>
    <rPh sb="0" eb="2">
      <t>キボウ</t>
    </rPh>
    <phoneticPr fontId="1"/>
  </si>
  <si>
    <t>4.備考(任意）</t>
    <rPh sb="2" eb="4">
      <t>ビコウ</t>
    </rPh>
    <rPh sb="5" eb="7">
      <t>ニンイ</t>
    </rPh>
    <phoneticPr fontId="1"/>
  </si>
  <si>
    <t>財務一郎</t>
    <rPh sb="0" eb="2">
      <t>ザイム</t>
    </rPh>
    <rPh sb="2" eb="4">
      <t>イチロウ</t>
    </rPh>
    <phoneticPr fontId="1"/>
  </si>
  <si>
    <t>輸出</t>
  </si>
  <si>
    <t>123456789</t>
    <phoneticPr fontId="1"/>
  </si>
  <si>
    <t>×××</t>
    <phoneticPr fontId="1"/>
  </si>
  <si>
    <t>横浜</t>
  </si>
  <si>
    <t>希望しない</t>
  </si>
  <si>
    <t>貿易統計課</t>
    <rPh sb="0" eb="2">
      <t>ボウエキ</t>
    </rPh>
    <rPh sb="2" eb="4">
      <t>トウケイ</t>
    </rPh>
    <rPh sb="4" eb="5">
      <t>カ</t>
    </rPh>
    <phoneticPr fontId="1"/>
  </si>
  <si>
    <t>数量及び金額</t>
    <rPh sb="0" eb="2">
      <t>スウリョウ</t>
    </rPh>
    <rPh sb="2" eb="3">
      <t>オヨ</t>
    </rPh>
    <rPh sb="4" eb="6">
      <t>キンガク</t>
    </rPh>
    <phoneticPr fontId="1"/>
  </si>
  <si>
    <t>委任状の有無</t>
    <rPh sb="0" eb="2">
      <t>イニン</t>
    </rPh>
    <rPh sb="2" eb="3">
      <t>ジョウ</t>
    </rPh>
    <rPh sb="4" eb="6">
      <t>ウム</t>
    </rPh>
    <phoneticPr fontId="1"/>
  </si>
  <si>
    <t>有効期限</t>
    <rPh sb="0" eb="2">
      <t>ユウコウ</t>
    </rPh>
    <rPh sb="2" eb="4">
      <t>キゲン</t>
    </rPh>
    <phoneticPr fontId="1"/>
  </si>
  <si>
    <t>法人番号（13桁）</t>
    <rPh sb="0" eb="2">
      <t>ホウジン</t>
    </rPh>
    <rPh sb="2" eb="4">
      <t>バンゴウ</t>
    </rPh>
    <rPh sb="7" eb="8">
      <t>ケタ</t>
    </rPh>
    <phoneticPr fontId="1"/>
  </si>
  <si>
    <t>委任元会社名（正式名称）</t>
    <rPh sb="0" eb="2">
      <t>イニン</t>
    </rPh>
    <rPh sb="2" eb="3">
      <t>モト</t>
    </rPh>
    <rPh sb="3" eb="5">
      <t>カイシャ</t>
    </rPh>
    <rPh sb="5" eb="6">
      <t>メイ</t>
    </rPh>
    <rPh sb="7" eb="9">
      <t>セイシキ</t>
    </rPh>
    <rPh sb="9" eb="11">
      <t>メイショウ</t>
    </rPh>
    <phoneticPr fontId="1"/>
  </si>
  <si>
    <t>電話番号
（固定・携帯）</t>
    <rPh sb="0" eb="2">
      <t>デンワ</t>
    </rPh>
    <rPh sb="2" eb="4">
      <t>バンゴウ</t>
    </rPh>
    <rPh sb="6" eb="8">
      <t>コテイ</t>
    </rPh>
    <rPh sb="9" eb="11">
      <t>ケイタイ</t>
    </rPh>
    <phoneticPr fontId="1"/>
  </si>
  <si>
    <t>非公表化処理申請書</t>
    <rPh sb="0" eb="1">
      <t>ヒ</t>
    </rPh>
    <rPh sb="1" eb="3">
      <t>コウヒョウ</t>
    </rPh>
    <rPh sb="3" eb="4">
      <t>カ</t>
    </rPh>
    <rPh sb="4" eb="6">
      <t>ショリ</t>
    </rPh>
    <rPh sb="6" eb="9">
      <t>シンセイショ</t>
    </rPh>
    <phoneticPr fontId="1"/>
  </si>
  <si>
    <r>
      <t>(注)上記内容に変更が生じた場合は、修正したものの送付をお願いします。
    非公表化処理を申請する統計品目番号ごとに本申請書を作成してください。
　　</t>
    </r>
    <r>
      <rPr>
        <b/>
        <sz val="10"/>
        <color rgb="FFFF0000"/>
        <rFont val="ＭＳ ゴシック"/>
        <family val="3"/>
        <charset val="128"/>
      </rPr>
      <t>審査の結果、ご希望に沿えない場合もございます。あらかじめご了承ください。</t>
    </r>
    <rPh sb="3" eb="5">
      <t>ジョウキ</t>
    </rPh>
    <rPh sb="5" eb="7">
      <t>ナイヨウ</t>
    </rPh>
    <rPh sb="18" eb="20">
      <t>シュウセイ</t>
    </rPh>
    <rPh sb="25" eb="27">
      <t>ソウフ</t>
    </rPh>
    <rPh sb="40" eb="41">
      <t>ヒ</t>
    </rPh>
    <rPh sb="41" eb="43">
      <t>コウヒョウ</t>
    </rPh>
    <rPh sb="43" eb="44">
      <t>カ</t>
    </rPh>
    <rPh sb="44" eb="46">
      <t>ショリ</t>
    </rPh>
    <rPh sb="47" eb="49">
      <t>シンセイ</t>
    </rPh>
    <rPh sb="51" eb="53">
      <t>トウケイ</t>
    </rPh>
    <rPh sb="53" eb="55">
      <t>ヒンモク</t>
    </rPh>
    <rPh sb="55" eb="57">
      <t>バンゴウ</t>
    </rPh>
    <rPh sb="60" eb="61">
      <t>ホン</t>
    </rPh>
    <rPh sb="65" eb="67">
      <t>サクセイ</t>
    </rPh>
    <rPh sb="77" eb="79">
      <t>シンサ</t>
    </rPh>
    <rPh sb="80" eb="82">
      <t>ケッカ</t>
    </rPh>
    <rPh sb="84" eb="86">
      <t>キボウ</t>
    </rPh>
    <rPh sb="87" eb="88">
      <t>ソ</t>
    </rPh>
    <rPh sb="91" eb="93">
      <t>バアイ</t>
    </rPh>
    <rPh sb="106" eb="108">
      <t>リョウショウ</t>
    </rPh>
    <phoneticPr fontId="1"/>
  </si>
  <si>
    <t>３．非公表化処理を申請する理由</t>
    <rPh sb="2" eb="3">
      <t>ヒ</t>
    </rPh>
    <rPh sb="3" eb="5">
      <t>コウヒョウ</t>
    </rPh>
    <rPh sb="5" eb="6">
      <t>カ</t>
    </rPh>
    <rPh sb="6" eb="8">
      <t>ショリ</t>
    </rPh>
    <rPh sb="13" eb="15">
      <t>リユウ</t>
    </rPh>
    <phoneticPr fontId="1"/>
  </si>
  <si>
    <t>○○○</t>
    <phoneticPr fontId="1"/>
  </si>
  <si>
    <t>100ＭＴ/1,000,000円</t>
    <rPh sb="15" eb="16">
      <t>エン</t>
    </rPh>
    <phoneticPr fontId="1"/>
  </si>
  <si>
    <t>財務商事株式会社</t>
    <rPh sb="0" eb="2">
      <t>ザイム</t>
    </rPh>
    <rPh sb="2" eb="4">
      <t>ショウジ</t>
    </rPh>
    <rPh sb="4" eb="6">
      <t>カブシキ</t>
    </rPh>
    <rPh sb="6" eb="8">
      <t>カイシャ</t>
    </rPh>
    <phoneticPr fontId="1"/>
  </si>
  <si>
    <t>03-0000-0000</t>
    <phoneticPr fontId="1"/>
  </si>
  <si>
    <t>kantokei@mof.go.jp</t>
    <phoneticPr fontId="1"/>
  </si>
  <si>
    <t>有り</t>
  </si>
  <si>
    <t>関税局株式会社から委任状があるため、依頼書とは別に送付。</t>
    <phoneticPr fontId="1"/>
  </si>
  <si>
    <t>本紙</t>
    <rPh sb="0" eb="2">
      <t>ホンシ</t>
    </rPh>
    <phoneticPr fontId="1"/>
  </si>
  <si>
    <t>別紙-1</t>
    <rPh sb="0" eb="2">
      <t>ベッシ</t>
    </rPh>
    <phoneticPr fontId="1"/>
  </si>
  <si>
    <t>別紙-2</t>
    <rPh sb="0" eb="2">
      <t>ベッシ</t>
    </rPh>
    <phoneticPr fontId="1"/>
  </si>
  <si>
    <t>別紙-3</t>
    <rPh sb="0" eb="2">
      <t>ベッシ</t>
    </rPh>
    <phoneticPr fontId="1"/>
  </si>
  <si>
    <t>別紙-4</t>
    <rPh sb="0" eb="2">
      <t>ベッシ</t>
    </rPh>
    <phoneticPr fontId="1"/>
  </si>
  <si>
    <t>別紙-5</t>
    <rPh sb="0" eb="2">
      <t>ベッシ</t>
    </rPh>
    <phoneticPr fontId="1"/>
  </si>
  <si>
    <t>別紙-6</t>
    <rPh sb="0" eb="2">
      <t>ベッシ</t>
    </rPh>
    <phoneticPr fontId="1"/>
  </si>
  <si>
    <t>別紙-7</t>
    <rPh sb="0" eb="2">
      <t>ベッシ</t>
    </rPh>
    <phoneticPr fontId="1"/>
  </si>
  <si>
    <t>別紙-8</t>
    <rPh sb="0" eb="2">
      <t>ベッシ</t>
    </rPh>
    <phoneticPr fontId="1"/>
  </si>
  <si>
    <t>別紙-9</t>
    <rPh sb="0" eb="2">
      <t>ベッシ</t>
    </rPh>
    <phoneticPr fontId="1"/>
  </si>
  <si>
    <t>別紙-10</t>
    <rPh sb="0" eb="2">
      <t>ベッシ</t>
    </rPh>
    <phoneticPr fontId="1"/>
  </si>
  <si>
    <t>別紙-11</t>
    <rPh sb="0" eb="2">
      <t>ベッシ</t>
    </rPh>
    <phoneticPr fontId="1"/>
  </si>
  <si>
    <t>別紙-12</t>
    <rPh sb="0" eb="2">
      <t>ベッシ</t>
    </rPh>
    <phoneticPr fontId="1"/>
  </si>
  <si>
    <t>別紙-13</t>
    <rPh sb="0" eb="2">
      <t>ベッシ</t>
    </rPh>
    <phoneticPr fontId="1"/>
  </si>
  <si>
    <t>別紙-14</t>
    <rPh sb="0" eb="2">
      <t>ベッシ</t>
    </rPh>
    <phoneticPr fontId="1"/>
  </si>
  <si>
    <t>別紙-15</t>
    <rPh sb="0" eb="2">
      <t>ベッシ</t>
    </rPh>
    <phoneticPr fontId="1"/>
  </si>
  <si>
    <t>別紙-16</t>
    <rPh sb="0" eb="2">
      <t>ベッシ</t>
    </rPh>
    <phoneticPr fontId="1"/>
  </si>
  <si>
    <t>別紙-17</t>
    <rPh sb="0" eb="2">
      <t>ベッシ</t>
    </rPh>
    <phoneticPr fontId="1"/>
  </si>
  <si>
    <t>別紙-18</t>
    <rPh sb="0" eb="2">
      <t>ベッシ</t>
    </rPh>
    <phoneticPr fontId="1"/>
  </si>
  <si>
    <t>別紙-19</t>
    <rPh sb="0" eb="2">
      <t>ベッシ</t>
    </rPh>
    <phoneticPr fontId="1"/>
  </si>
  <si>
    <t>別紙-20</t>
    <rPh sb="0" eb="2">
      <t>ベッシ</t>
    </rPh>
    <phoneticPr fontId="1"/>
  </si>
  <si>
    <t>別紙-21</t>
    <rPh sb="0" eb="2">
      <t>ベッシ</t>
    </rPh>
    <phoneticPr fontId="1"/>
  </si>
  <si>
    <t>別紙-22</t>
    <rPh sb="0" eb="2">
      <t>ベッシ</t>
    </rPh>
    <phoneticPr fontId="1"/>
  </si>
  <si>
    <t>別紙-23</t>
    <rPh sb="0" eb="2">
      <t>ベッシ</t>
    </rPh>
    <phoneticPr fontId="1"/>
  </si>
  <si>
    <t>別紙-24</t>
    <rPh sb="0" eb="2">
      <t>ベッシ</t>
    </rPh>
    <phoneticPr fontId="1"/>
  </si>
  <si>
    <t>別紙-25</t>
    <rPh sb="0" eb="2">
      <t>ベッシ</t>
    </rPh>
    <phoneticPr fontId="1"/>
  </si>
  <si>
    <t>別紙-26</t>
    <rPh sb="0" eb="2">
      <t>ベッシ</t>
    </rPh>
    <phoneticPr fontId="1"/>
  </si>
  <si>
    <t>別紙-27</t>
    <rPh sb="0" eb="2">
      <t>ベッシ</t>
    </rPh>
    <phoneticPr fontId="1"/>
  </si>
  <si>
    <t>別紙-28</t>
    <rPh sb="0" eb="2">
      <t>ベッシ</t>
    </rPh>
    <phoneticPr fontId="1"/>
  </si>
  <si>
    <t>別紙-29</t>
    <rPh sb="0" eb="2">
      <t>ベッシ</t>
    </rPh>
    <phoneticPr fontId="1"/>
  </si>
  <si>
    <t>別紙-30</t>
    <rPh sb="0" eb="2">
      <t>ベッシ</t>
    </rPh>
    <phoneticPr fontId="1"/>
  </si>
  <si>
    <t>使用</t>
    <rPh sb="0" eb="2">
      <t>シヨウ</t>
    </rPh>
    <phoneticPr fontId="1"/>
  </si>
  <si>
    <t>電話番号①</t>
    <rPh sb="0" eb="2">
      <t>デンワ</t>
    </rPh>
    <rPh sb="2" eb="4">
      <t>バンゴウ</t>
    </rPh>
    <phoneticPr fontId="3"/>
  </si>
  <si>
    <t>電話番号②</t>
    <rPh sb="0" eb="2">
      <t>デンワ</t>
    </rPh>
    <rPh sb="2" eb="4">
      <t>バンゴウ</t>
    </rPh>
    <phoneticPr fontId="3"/>
  </si>
  <si>
    <t>申請書受領日</t>
    <rPh sb="0" eb="2">
      <t>シンセイ</t>
    </rPh>
    <phoneticPr fontId="1"/>
  </si>
  <si>
    <t>国コード</t>
    <rPh sb="0" eb="1">
      <t>クニ</t>
    </rPh>
    <phoneticPr fontId="1"/>
  </si>
  <si>
    <t>国名</t>
    <rPh sb="0" eb="1">
      <t>クニ</t>
    </rPh>
    <rPh sb="1" eb="2">
      <t>メイ</t>
    </rPh>
    <phoneticPr fontId="1"/>
  </si>
  <si>
    <t>委任状の有無</t>
    <rPh sb="0" eb="3">
      <t>イニンジョウ</t>
    </rPh>
    <rPh sb="4" eb="6">
      <t>ウム</t>
    </rPh>
    <phoneticPr fontId="1"/>
  </si>
  <si>
    <t>全国設定の希望</t>
    <rPh sb="0" eb="2">
      <t>ゼンコク</t>
    </rPh>
    <rPh sb="2" eb="4">
      <t>セッテイ</t>
    </rPh>
    <rPh sb="5" eb="7">
      <t>キボウ</t>
    </rPh>
    <phoneticPr fontId="1"/>
  </si>
  <si>
    <t>官署3桁</t>
    <rPh sb="0" eb="2">
      <t>カンショ</t>
    </rPh>
    <rPh sb="3" eb="4">
      <t>ケタ</t>
    </rPh>
    <phoneticPr fontId="1"/>
  </si>
  <si>
    <t>官署4桁</t>
    <rPh sb="0" eb="2">
      <t>カンショ</t>
    </rPh>
    <rPh sb="3" eb="4">
      <t>ケタ</t>
    </rPh>
    <phoneticPr fontId="1"/>
  </si>
  <si>
    <t>官署名（メール用）</t>
    <rPh sb="0" eb="2">
      <t>カンショ</t>
    </rPh>
    <rPh sb="2" eb="3">
      <t>メイ</t>
    </rPh>
    <rPh sb="7" eb="8">
      <t>ヨウ</t>
    </rPh>
    <phoneticPr fontId="1"/>
  </si>
  <si>
    <t>本紙を使用</t>
  </si>
  <si>
    <t>　申請内容に不備がある場合、審査に影響を及ぼすため、必ず以下の項目を確認の上、正確に記載してください。</t>
    <rPh sb="1" eb="3">
      <t>シンセイ</t>
    </rPh>
    <rPh sb="3" eb="5">
      <t>ナイヨウ</t>
    </rPh>
    <rPh sb="6" eb="8">
      <t>フビ</t>
    </rPh>
    <rPh sb="11" eb="13">
      <t>バアイ</t>
    </rPh>
    <rPh sb="14" eb="16">
      <t>シンサ</t>
    </rPh>
    <rPh sb="17" eb="19">
      <t>エイキョウ</t>
    </rPh>
    <rPh sb="20" eb="21">
      <t>オヨ</t>
    </rPh>
    <rPh sb="26" eb="27">
      <t>カナラ</t>
    </rPh>
    <rPh sb="28" eb="30">
      <t>イカ</t>
    </rPh>
    <rPh sb="31" eb="33">
      <t>コウモク</t>
    </rPh>
    <rPh sb="34" eb="36">
      <t>カクニン</t>
    </rPh>
    <rPh sb="37" eb="38">
      <t>ウエ</t>
    </rPh>
    <rPh sb="39" eb="41">
      <t>セイカク</t>
    </rPh>
    <phoneticPr fontId="1"/>
  </si>
  <si>
    <t>　非公表化処理の希望理由や貿易統計が公表されることにより侵害される秘密事項等を具体的に記載してください。</t>
    <rPh sb="1" eb="2">
      <t>ヒ</t>
    </rPh>
    <rPh sb="2" eb="4">
      <t>コウヒョウ</t>
    </rPh>
    <rPh sb="4" eb="5">
      <t>カ</t>
    </rPh>
    <rPh sb="5" eb="7">
      <t>ショリ</t>
    </rPh>
    <phoneticPr fontId="1"/>
  </si>
  <si>
    <t>●留意事項</t>
    <rPh sb="1" eb="3">
      <t>リュウイ</t>
    </rPh>
    <rPh sb="3" eb="5">
      <t>ジコウ</t>
    </rPh>
    <phoneticPr fontId="1"/>
  </si>
  <si>
    <t xml:space="preserve">●その他
その他非公表化処理の詳細については、以下のURLご参照ください。
</t>
    <phoneticPr fontId="1"/>
  </si>
  <si>
    <t>財務省 関税局 関税課 統計係（Email：kantokei@mof.go.jp, Tel：03-3581-4111（内線2515, 6235））</t>
    <rPh sb="0" eb="3">
      <t>ザイムショウ</t>
    </rPh>
    <rPh sb="4" eb="6">
      <t>カンゼイ</t>
    </rPh>
    <rPh sb="6" eb="7">
      <t>キョク</t>
    </rPh>
    <rPh sb="8" eb="10">
      <t>カンゼイ</t>
    </rPh>
    <rPh sb="10" eb="11">
      <t>カ</t>
    </rPh>
    <rPh sb="12" eb="14">
      <t>トウケイ</t>
    </rPh>
    <rPh sb="14" eb="15">
      <t>カカリ</t>
    </rPh>
    <phoneticPr fontId="1"/>
  </si>
  <si>
    <t>＜委任状＞</t>
    <rPh sb="1" eb="4">
      <t>イニンジョウ</t>
    </rPh>
    <phoneticPr fontId="1"/>
  </si>
  <si>
    <t>委任状１</t>
    <rPh sb="0" eb="3">
      <t>イニンジョウ</t>
    </rPh>
    <phoneticPr fontId="1"/>
  </si>
  <si>
    <t>委任状２</t>
    <rPh sb="0" eb="3">
      <t>イニンジョウ</t>
    </rPh>
    <phoneticPr fontId="1"/>
  </si>
  <si>
    <t>委任状３</t>
    <rPh sb="0" eb="3">
      <t>イニンジョウ</t>
    </rPh>
    <phoneticPr fontId="1"/>
  </si>
  <si>
    <t>委任状４</t>
    <rPh sb="0" eb="3">
      <t>イニンジョウ</t>
    </rPh>
    <phoneticPr fontId="1"/>
  </si>
  <si>
    <t>委任状５</t>
    <rPh sb="0" eb="3">
      <t>イニンジョウ</t>
    </rPh>
    <phoneticPr fontId="1"/>
  </si>
  <si>
    <t>委任状６</t>
    <rPh sb="0" eb="3">
      <t>イニンジョウ</t>
    </rPh>
    <phoneticPr fontId="1"/>
  </si>
  <si>
    <t>委任状７</t>
    <rPh sb="0" eb="3">
      <t>イニンジョウ</t>
    </rPh>
    <phoneticPr fontId="1"/>
  </si>
  <si>
    <t>委任状８</t>
    <rPh sb="0" eb="3">
      <t>イニンジョウ</t>
    </rPh>
    <phoneticPr fontId="1"/>
  </si>
  <si>
    <t>委任状９</t>
    <rPh sb="0" eb="3">
      <t>イニンジョウ</t>
    </rPh>
    <phoneticPr fontId="1"/>
  </si>
  <si>
    <t>委任状１０</t>
    <rPh sb="0" eb="3">
      <t>イニンジョウ</t>
    </rPh>
    <phoneticPr fontId="1"/>
  </si>
  <si>
    <t>会社名</t>
    <rPh sb="0" eb="3">
      <t>カイシャメイ</t>
    </rPh>
    <phoneticPr fontId="1"/>
  </si>
  <si>
    <t>法人番号</t>
    <rPh sb="0" eb="2">
      <t>ホウジン</t>
    </rPh>
    <rPh sb="2" eb="4">
      <t>バンゴウ</t>
    </rPh>
    <phoneticPr fontId="1"/>
  </si>
  <si>
    <t>有効期限</t>
    <rPh sb="0" eb="2">
      <t>ユウコウ</t>
    </rPh>
    <rPh sb="2" eb="4">
      <t>キゲン</t>
    </rPh>
    <phoneticPr fontId="1"/>
  </si>
  <si>
    <t>https://www.customs.go.jp/toukei/sankou/howto/faq.htm</t>
    <phoneticPr fontId="1"/>
  </si>
  <si>
    <t>090-0000-0000</t>
    <phoneticPr fontId="1"/>
  </si>
  <si>
    <t>2020 川崎税関支署</t>
    <phoneticPr fontId="1"/>
  </si>
  <si>
    <r>
      <rPr>
        <b/>
        <u/>
        <sz val="11"/>
        <color theme="1"/>
        <rFont val="ＭＳ ゴシック"/>
        <family val="3"/>
        <charset val="128"/>
      </rPr>
      <t>１．提出期限</t>
    </r>
    <r>
      <rPr>
        <sz val="11"/>
        <color theme="1"/>
        <rFont val="ＭＳ ゴシック"/>
        <family val="3"/>
        <charset val="128"/>
      </rPr>
      <t xml:space="preserve">
・非公表化処理を希望する貨物の</t>
    </r>
    <r>
      <rPr>
        <u/>
        <sz val="11"/>
        <color rgb="FFFF0000"/>
        <rFont val="ＭＳ ゴシック"/>
        <family val="3"/>
        <charset val="128"/>
      </rPr>
      <t>統計計上月（※）の</t>
    </r>
    <r>
      <rPr>
        <u/>
        <sz val="16"/>
        <color rgb="FFFF0000"/>
        <rFont val="ＭＳ ゴシック"/>
        <family val="3"/>
        <charset val="128"/>
      </rPr>
      <t>20</t>
    </r>
    <r>
      <rPr>
        <u/>
        <sz val="11"/>
        <color rgb="FFFF0000"/>
        <rFont val="ＭＳ ゴシック"/>
        <family val="3"/>
        <charset val="128"/>
      </rPr>
      <t>日（20日が休日の場合には翌開庁日）まで</t>
    </r>
    <r>
      <rPr>
        <sz val="11"/>
        <color theme="1"/>
        <rFont val="ＭＳ ゴシック"/>
        <family val="3"/>
        <charset val="128"/>
      </rPr>
      <t>に、
　メールにて.xlsx形式等で提出してください（例：４月中の通関であれば４月20日までに提出）。
・複数月申請で、例えば、</t>
    </r>
    <r>
      <rPr>
        <sz val="11"/>
        <color rgb="FFFF0000"/>
        <rFont val="ＭＳ ゴシック"/>
        <family val="3"/>
        <charset val="128"/>
      </rPr>
      <t>１月～12月分を希望する場合には通関予定をご確認のうえ、１月20日まで</t>
    </r>
    <r>
      <rPr>
        <sz val="11"/>
        <color theme="1"/>
        <rFont val="ＭＳ ゴシック"/>
        <family val="3"/>
        <charset val="128"/>
      </rPr>
      <t>に提出してください。
・公平性の観点から</t>
    </r>
    <r>
      <rPr>
        <sz val="11"/>
        <color rgb="FFFF0000"/>
        <rFont val="ＭＳ ゴシック"/>
        <family val="3"/>
        <charset val="128"/>
      </rPr>
      <t>締め切り期日後の申請については受理いたしかねます</t>
    </r>
    <r>
      <rPr>
        <sz val="11"/>
        <color theme="1"/>
        <rFont val="ＭＳ ゴシック"/>
        <family val="3"/>
        <charset val="128"/>
      </rPr>
      <t xml:space="preserve">ので、ご了承ください。
 　※ 統計計上月は、原則、輸出については、輸出許可通知書に記載のある「出港予定日」、
　　　輸入については、「輸入許可日」の属する月となります（一部例外あり）。
</t>
    </r>
    <r>
      <rPr>
        <b/>
        <u/>
        <sz val="11"/>
        <color theme="1"/>
        <rFont val="ＭＳ ゴシック"/>
        <family val="3"/>
        <charset val="128"/>
      </rPr>
      <t>２．審査結果の通知</t>
    </r>
    <r>
      <rPr>
        <sz val="11"/>
        <color theme="1"/>
        <rFont val="ＭＳ ゴシック"/>
        <family val="3"/>
        <charset val="128"/>
      </rPr>
      <t xml:space="preserve">
・審査結果の通知は、非公表化処理対象月の翌月２週目頃にメールにて連絡します。
・複数月申請を希望された場合の審査結果の通知のスケジュールは以下の例のようになります。
　（例：１月～２月の非公表化処理を希望した場合、１月分の審査結果については２月の２週目頃、
　　　　２月分の審査結果については３月の２週目頃にそれぞれメールにて連絡します。）</t>
    </r>
    <phoneticPr fontId="1"/>
  </si>
  <si>
    <t>北マケドニア</t>
    <rPh sb="0" eb="1">
      <t>キタ</t>
    </rPh>
    <phoneticPr fontId="1"/>
  </si>
  <si>
    <t>米領バージン諸島</t>
    <phoneticPr fontId="1"/>
  </si>
  <si>
    <t>英領バージン諸島</t>
    <phoneticPr fontId="1"/>
  </si>
  <si>
    <t>セントクリストファー・ネービス</t>
    <phoneticPr fontId="1"/>
  </si>
  <si>
    <t>カーボベルデ</t>
    <phoneticPr fontId="1"/>
  </si>
  <si>
    <t>エスワティニ</t>
    <phoneticPr fontId="1"/>
  </si>
  <si>
    <t>宮古島税関支署</t>
    <rPh sb="0" eb="7">
      <t>ミヤコジマゼイカンシショ</t>
    </rPh>
    <phoneticPr fontId="1"/>
  </si>
  <si>
    <t>9050 宮古島税関支署</t>
    <rPh sb="5" eb="12">
      <t>ミヤコジマゼイカンシショ</t>
    </rPh>
    <phoneticPr fontId="1"/>
  </si>
  <si>
    <t>300</t>
  </si>
  <si>
    <t>246</t>
  </si>
  <si>
    <t>2451 鹿島税関支署茨城空港出張所</t>
    <rPh sb="5" eb="11">
      <t>カシマゼイカンシショ</t>
    </rPh>
    <rPh sb="11" eb="15">
      <t>イバラキクウコウ</t>
    </rPh>
    <rPh sb="15" eb="18">
      <t>シュッチョウジョ</t>
    </rPh>
    <phoneticPr fontId="1"/>
  </si>
  <si>
    <t>前橋出張所太田政令派出所</t>
    <phoneticPr fontId="1"/>
  </si>
  <si>
    <t>新潟税関支署三条・燕政令派出所</t>
  </si>
  <si>
    <t>東京外郵出張所</t>
    <phoneticPr fontId="1"/>
  </si>
  <si>
    <t>立川出張所</t>
    <phoneticPr fontId="1"/>
  </si>
  <si>
    <t>前橋出張所</t>
    <phoneticPr fontId="1"/>
  </si>
  <si>
    <t>大井出張所</t>
    <phoneticPr fontId="1"/>
  </si>
  <si>
    <t>山梨政令派出所</t>
    <phoneticPr fontId="1"/>
  </si>
  <si>
    <t>東京航空貨物出張所</t>
    <phoneticPr fontId="1"/>
  </si>
  <si>
    <t>成田航空貨物出張所</t>
    <phoneticPr fontId="1"/>
  </si>
  <si>
    <t>川崎外郵出張所</t>
    <phoneticPr fontId="1"/>
  </si>
  <si>
    <t>本牧埠頭出張所</t>
    <phoneticPr fontId="1"/>
  </si>
  <si>
    <t>大黒埠頭出張所</t>
    <phoneticPr fontId="1"/>
  </si>
  <si>
    <t>宇都宮出張所</t>
    <phoneticPr fontId="1"/>
  </si>
  <si>
    <t>水島税関支署宇野出張所</t>
  </si>
  <si>
    <t>岡山空港税関支署</t>
  </si>
  <si>
    <t>水島税関支署片上出張所</t>
  </si>
  <si>
    <t>広島税関支署呉出張所</t>
  </si>
  <si>
    <t>広島空港税関支署</t>
  </si>
  <si>
    <t>高松空港税関支署</t>
  </si>
  <si>
    <t>松山税関支署今治出張所</t>
  </si>
  <si>
    <t>大阪外郵出張所</t>
    <phoneticPr fontId="1"/>
  </si>
  <si>
    <t>南港出張所</t>
    <phoneticPr fontId="1"/>
  </si>
  <si>
    <t>中部外郵出張所</t>
    <phoneticPr fontId="1"/>
  </si>
  <si>
    <t>南部出張所</t>
    <phoneticPr fontId="1"/>
  </si>
  <si>
    <t>諏訪出張所長野政令派出所</t>
    <phoneticPr fontId="1"/>
  </si>
  <si>
    <t>岐阜政令派出所</t>
    <phoneticPr fontId="1"/>
  </si>
  <si>
    <t>門司税関北九州空港出張所</t>
  </si>
  <si>
    <t>福岡外郵出張所</t>
    <phoneticPr fontId="1"/>
  </si>
  <si>
    <t>田野浦出張所</t>
    <phoneticPr fontId="1"/>
  </si>
  <si>
    <t>苅田出張所</t>
    <phoneticPr fontId="1"/>
  </si>
  <si>
    <t>長崎税関長崎空港出張所</t>
  </si>
  <si>
    <t>千歳税関支署</t>
  </si>
  <si>
    <t>釜石税関支署宮古出張所</t>
  </si>
  <si>
    <t>釜石税関支署</t>
  </si>
  <si>
    <t>宮古島税関支署</t>
    <rPh sb="0" eb="7">
      <t>ミヤコジマゼイカンシショ</t>
    </rPh>
    <phoneticPr fontId="19"/>
  </si>
  <si>
    <t>沖縄地区税関</t>
    <rPh sb="0" eb="4">
      <t>オキナワチク</t>
    </rPh>
    <rPh sb="4" eb="6">
      <t>ゼイカン</t>
    </rPh>
    <phoneticPr fontId="1"/>
  </si>
  <si>
    <t>那覇外郵出張所</t>
    <phoneticPr fontId="1"/>
  </si>
  <si>
    <t>鏡水出張所</t>
    <phoneticPr fontId="1"/>
  </si>
  <si>
    <r>
      <t>・</t>
    </r>
    <r>
      <rPr>
        <b/>
        <sz val="11"/>
        <color theme="1"/>
        <rFont val="ＭＳ ゴシック"/>
        <family val="3"/>
        <charset val="128"/>
      </rPr>
      <t>法人番号は数字１３桁</t>
    </r>
    <r>
      <rPr>
        <sz val="11"/>
        <color theme="1"/>
        <rFont val="ＭＳ ゴシック"/>
        <family val="3"/>
        <charset val="128"/>
      </rPr>
      <t>で記載してください。       
・審査の結果は、翌月の２週目頃に、</t>
    </r>
    <r>
      <rPr>
        <sz val="11"/>
        <color rgb="FFFF0000"/>
        <rFont val="ＭＳ ゴシック"/>
        <family val="3"/>
        <charset val="128"/>
      </rPr>
      <t>申請書に記載されているメールアドレス宛</t>
    </r>
    <r>
      <rPr>
        <sz val="11"/>
        <color theme="1"/>
        <rFont val="ＭＳ ゴシック"/>
        <family val="3"/>
        <charset val="128"/>
      </rPr>
      <t>に送付します。 
・商社を介した取引等で申請者と実際の輸出入者が異なる場合、輸出入者からの</t>
    </r>
    <r>
      <rPr>
        <sz val="11"/>
        <color rgb="FFFF0000"/>
        <rFont val="ＭＳ ゴシック"/>
        <family val="3"/>
        <charset val="128"/>
      </rPr>
      <t>委任状（押印不要）の提出</t>
    </r>
    <r>
      <rPr>
        <sz val="11"/>
        <color theme="1"/>
        <rFont val="ＭＳ ゴシック"/>
        <family val="3"/>
        <charset val="128"/>
      </rPr>
      <t xml:space="preserve">が必要となります。
・委任状は任意の様式で差し支えありません。
</t>
    </r>
    <rPh sb="6" eb="8">
      <t>スウジ</t>
    </rPh>
    <rPh sb="143" eb="144">
      <t>サ</t>
    </rPh>
    <rPh sb="145" eb="146">
      <t>ツカ</t>
    </rPh>
    <phoneticPr fontId="1"/>
  </si>
  <si>
    <t>東　京　税　関　</t>
    <rPh sb="0" eb="1">
      <t>ヒガシ</t>
    </rPh>
    <rPh sb="2" eb="3">
      <t>キョウ</t>
    </rPh>
    <rPh sb="4" eb="5">
      <t>ゼイ</t>
    </rPh>
    <rPh sb="6" eb="7">
      <t>カン</t>
    </rPh>
    <phoneticPr fontId="1"/>
  </si>
  <si>
    <t>横　浜　税　関</t>
    <rPh sb="0" eb="1">
      <t>ヨコ</t>
    </rPh>
    <rPh sb="2" eb="3">
      <t>ハマ</t>
    </rPh>
    <rPh sb="4" eb="5">
      <t>ゼイ</t>
    </rPh>
    <rPh sb="6" eb="7">
      <t>セキ</t>
    </rPh>
    <phoneticPr fontId="1"/>
  </si>
  <si>
    <t>神　戸　税　関</t>
    <rPh sb="0" eb="1">
      <t>カミ</t>
    </rPh>
    <rPh sb="2" eb="3">
      <t>ト</t>
    </rPh>
    <rPh sb="4" eb="5">
      <t>ゼイ</t>
    </rPh>
    <rPh sb="6" eb="7">
      <t>セキ</t>
    </rPh>
    <phoneticPr fontId="1"/>
  </si>
  <si>
    <t>大　阪　税　関</t>
    <rPh sb="0" eb="1">
      <t>ダイ</t>
    </rPh>
    <rPh sb="2" eb="3">
      <t>サカ</t>
    </rPh>
    <rPh sb="4" eb="5">
      <t>ゼイ</t>
    </rPh>
    <rPh sb="6" eb="7">
      <t>セキ</t>
    </rPh>
    <phoneticPr fontId="1"/>
  </si>
  <si>
    <t>名　古　屋　税　関</t>
    <rPh sb="0" eb="1">
      <t>ナ</t>
    </rPh>
    <rPh sb="2" eb="3">
      <t>フル</t>
    </rPh>
    <rPh sb="4" eb="5">
      <t>ヤ</t>
    </rPh>
    <rPh sb="6" eb="7">
      <t>ゼイ</t>
    </rPh>
    <rPh sb="8" eb="9">
      <t>セキ</t>
    </rPh>
    <phoneticPr fontId="1"/>
  </si>
  <si>
    <t>門　司　税　関</t>
    <rPh sb="0" eb="1">
      <t>モン</t>
    </rPh>
    <rPh sb="2" eb="3">
      <t>ツカサ</t>
    </rPh>
    <rPh sb="4" eb="5">
      <t>ゼイ</t>
    </rPh>
    <rPh sb="6" eb="7">
      <t>セキ</t>
    </rPh>
    <phoneticPr fontId="1"/>
  </si>
  <si>
    <t>長　崎　税　関</t>
    <rPh sb="0" eb="1">
      <t>ナガ</t>
    </rPh>
    <rPh sb="2" eb="3">
      <t>ザキ</t>
    </rPh>
    <rPh sb="4" eb="5">
      <t>ゼイ</t>
    </rPh>
    <rPh sb="6" eb="7">
      <t>セキ</t>
    </rPh>
    <phoneticPr fontId="1"/>
  </si>
  <si>
    <t>函　館　税　関</t>
    <rPh sb="0" eb="1">
      <t>ハコ</t>
    </rPh>
    <rPh sb="2" eb="3">
      <t>カン</t>
    </rPh>
    <rPh sb="4" eb="5">
      <t>ゼイ</t>
    </rPh>
    <rPh sb="6" eb="7">
      <t>セキ</t>
    </rPh>
    <phoneticPr fontId="1"/>
  </si>
  <si>
    <r>
      <t>○「通関年月」
　・申請の期間は、</t>
    </r>
    <r>
      <rPr>
        <sz val="11"/>
        <color rgb="FFFF0000"/>
        <rFont val="ＭＳ ゴシック"/>
        <family val="3"/>
        <charset val="128"/>
      </rPr>
      <t>原則、通関実績のある単月での処理</t>
    </r>
    <r>
      <rPr>
        <sz val="11"/>
        <color theme="1"/>
        <rFont val="ＭＳ ゴシック"/>
        <family val="3"/>
        <charset val="128"/>
      </rPr>
      <t>となります。
○「複数月申請の希望」
　・複数月にわたる通関予定が明らかとなっている場合には、複数月での非公表化処理を希望することができます。
　　（例：１月～12月までの１年間の通関予定がある場合には、１年間分の申請を行うことができます。）
　・希望できる申請期間は、</t>
    </r>
    <r>
      <rPr>
        <sz val="11"/>
        <color rgb="FFFF0000"/>
        <rFont val="ＭＳ ゴシック"/>
        <family val="3"/>
        <charset val="128"/>
      </rPr>
      <t>最長で申請月から同年12月</t>
    </r>
    <r>
      <rPr>
        <sz val="11"/>
        <color theme="1"/>
        <rFont val="ＭＳ ゴシック"/>
        <family val="3"/>
        <charset val="128"/>
      </rPr>
      <t>までとなります。翌年も非公表化処理を希望する場合には、
　　あらためて申請書を提出してください。
　・複数月での申請が受理された場合、希望した期間において、各月の通関実績に基づき審査を行います。
　・通関予定が月末であり、翌月の通関となる可能性がある場合には、２か月分での申請をしてください。
　　（例：通関予定が４月末の場合には、４月～５月での非公表化処理を申請） 
○「統計品目番号」：品目番号９桁を半角で記載してください（ハイフン「-」、ピリオド「.」は不要）。 
○「商品名」：一般的な名称で構いません。
○「国名」：貿易相手国（仕向国又は原産国）を記載してください。
○「蔵置官署」：輸出（輸入）許可通知書等を参照の上、記載してください。    
　</t>
    </r>
    <r>
      <rPr>
        <sz val="11"/>
        <color rgb="FFFF0000"/>
        <rFont val="ＭＳ ゴシック"/>
        <family val="3"/>
        <charset val="128"/>
      </rPr>
      <t>※ 複数の国や官署において申請を行う場合、「別紙を使用」を選択の上、「別紙１」シートに記載してください。</t>
    </r>
    <r>
      <rPr>
        <sz val="11"/>
        <color theme="1"/>
        <rFont val="ＭＳ ゴシック"/>
        <family val="3"/>
        <charset val="128"/>
      </rPr>
      <t xml:space="preserve">
○「数量及び金額」：対象月の数量及び金額を記載してください。
　　　　　　　　　　申請段階で正確な数量等が明らかでない場合は、概算で差し支えありません。
　</t>
    </r>
    <r>
      <rPr>
        <sz val="11"/>
        <color rgb="FFFF0000"/>
        <rFont val="ＭＳ ゴシック"/>
        <family val="3"/>
        <charset val="128"/>
      </rPr>
      <t>※ 非公表化処理は月単位で行いますので、月に複数回の通関がある場合、合算して記載をしてください。</t>
    </r>
    <rPh sb="384" eb="386">
      <t>ハンカク</t>
    </rPh>
    <phoneticPr fontId="1"/>
  </si>
  <si>
    <t>フェロー諸島(デンマーク)</t>
    <rPh sb="4" eb="6">
      <t>ショトウ</t>
    </rPh>
    <phoneticPr fontId="1"/>
  </si>
  <si>
    <t>バチカン</t>
    <phoneticPr fontId="1"/>
  </si>
  <si>
    <t>サン・バルテルミー島(仏)</t>
  </si>
  <si>
    <t>サン・バルテルミー島(仏)</t>
    <phoneticPr fontId="1"/>
  </si>
  <si>
    <t>フォークランド諸島及びその附属諸島(英)</t>
  </si>
  <si>
    <t>フェロー諸島(デンマーク)</t>
    <phoneticPr fontId="1"/>
  </si>
  <si>
    <t>選択して下さい</t>
  </si>
  <si>
    <t>山梨政令派出所</t>
    <rPh sb="4" eb="7">
      <t>ハシュツジョ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</si>
</sst>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0"/>
      <color theme="1"/>
      <name val="ＭＳ ゴシック"/>
      <family val="3"/>
      <charset val="128"/>
    </font>
    <font>
      <b/>
      <sz val="11"/>
      <color theme="1"/>
      <name val="ＭＳ Ｐゴシック"/>
      <family val="3"/>
      <charset val="128"/>
      <scheme val="minor"/>
    </font>
    <font>
      <sz val="10"/>
      <color rgb="FFFF0000"/>
      <name val="ＭＳ ゴシック"/>
      <family val="3"/>
      <charset val="128"/>
    </font>
    <font>
      <b/>
      <sz val="10"/>
      <color rgb="FFFF0000"/>
      <name val="ＭＳ ゴシック"/>
      <family val="3"/>
      <charset val="128"/>
    </font>
    <font>
      <sz val="11"/>
      <color rgb="FFFF0000"/>
      <name val="ＭＳ ゴシック"/>
      <family val="3"/>
      <charset val="128"/>
    </font>
    <font>
      <sz val="11"/>
      <name val="ＭＳ ゴシック"/>
      <family val="3"/>
      <charset val="128"/>
    </font>
    <font>
      <b/>
      <sz val="11"/>
      <name val="ＭＳ ゴシック"/>
      <family val="3"/>
      <charset val="128"/>
    </font>
    <font>
      <sz val="10"/>
      <name val="ＭＳ ゴシック"/>
      <family val="3"/>
      <charset val="128"/>
    </font>
    <font>
      <b/>
      <u/>
      <sz val="14"/>
      <color theme="1"/>
      <name val="ＭＳ ゴシック"/>
      <family val="3"/>
      <charset val="128"/>
    </font>
    <font>
      <sz val="11"/>
      <color rgb="FFFF0000"/>
      <name val="ＭＳ Ｐゴシック"/>
      <family val="2"/>
      <charset val="128"/>
      <scheme val="minor"/>
    </font>
    <font>
      <b/>
      <sz val="11"/>
      <color rgb="FFFF0000"/>
      <name val="ＭＳ ゴシック"/>
      <family val="3"/>
      <charset val="128"/>
    </font>
    <font>
      <b/>
      <sz val="11"/>
      <color rgb="FFFF0000"/>
      <name val="ＭＳ Ｐゴシック"/>
      <family val="3"/>
      <charset val="128"/>
      <scheme val="minor"/>
    </font>
    <font>
      <sz val="11"/>
      <color theme="1"/>
      <name val="ＭＳ Ｐゴシック"/>
      <family val="3"/>
      <charset val="128"/>
      <scheme val="minor"/>
    </font>
    <font>
      <sz val="11"/>
      <name val="ＭＳ Ｐゴシック"/>
      <family val="3"/>
      <charset val="128"/>
    </font>
    <font>
      <sz val="11"/>
      <name val="ＭＳ Ｐゴシック"/>
      <family val="2"/>
      <charset val="128"/>
      <scheme val="minor"/>
    </font>
    <font>
      <b/>
      <sz val="9"/>
      <color indexed="81"/>
      <name val="ＭＳ Ｐゴシック"/>
      <family val="3"/>
      <charset val="128"/>
    </font>
    <font>
      <b/>
      <sz val="10"/>
      <name val="ＭＳ ゴシック"/>
      <family val="3"/>
      <charset val="128"/>
    </font>
    <font>
      <b/>
      <sz val="10"/>
      <color theme="1"/>
      <name val="ＭＳ ゴシック"/>
      <family val="3"/>
      <charset val="128"/>
    </font>
    <font>
      <b/>
      <sz val="8"/>
      <name val="ＭＳ ゴシック"/>
      <family val="3"/>
      <charset val="128"/>
    </font>
    <font>
      <b/>
      <sz val="11"/>
      <color theme="1"/>
      <name val="ＭＳ Ｐゴシック"/>
      <family val="2"/>
      <charset val="128"/>
      <scheme val="minor"/>
    </font>
    <font>
      <b/>
      <sz val="11"/>
      <color rgb="FFFF0000"/>
      <name val="ＭＳ Ｐゴシック"/>
      <family val="2"/>
      <charset val="128"/>
      <scheme val="minor"/>
    </font>
    <font>
      <sz val="9"/>
      <color indexed="81"/>
      <name val="ＭＳ Ｐゴシック"/>
      <family val="3"/>
      <charset val="128"/>
    </font>
    <font>
      <sz val="18"/>
      <color rgb="FFFF0000"/>
      <name val="ＭＳ Ｐゴシック"/>
      <family val="2"/>
      <charset val="128"/>
      <scheme val="minor"/>
    </font>
    <font>
      <b/>
      <u/>
      <sz val="11"/>
      <color theme="1"/>
      <name val="ＭＳ ゴシック"/>
      <family val="3"/>
      <charset val="128"/>
    </font>
    <font>
      <u/>
      <sz val="11"/>
      <color rgb="FFFF0000"/>
      <name val="ＭＳ ゴシック"/>
      <family val="3"/>
      <charset val="128"/>
    </font>
    <font>
      <u/>
      <sz val="16"/>
      <color rgb="FFFF0000"/>
      <name val="ＭＳ ゴシック"/>
      <family val="3"/>
      <charset val="128"/>
    </font>
    <font>
      <u/>
      <sz val="11"/>
      <color theme="10"/>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39994506668294322"/>
        <bgColor indexed="64"/>
      </patternFill>
    </fill>
    <fill>
      <patternFill patternType="solid">
        <fgColor rgb="FFFFFF00"/>
        <bgColor indexed="64"/>
      </patternFill>
    </fill>
    <fill>
      <patternFill patternType="solid">
        <fgColor theme="2"/>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style="dotted">
        <color indexed="64"/>
      </left>
      <right/>
      <top/>
      <bottom style="thin">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dotted">
        <color indexed="64"/>
      </left>
      <right style="thin">
        <color indexed="64"/>
      </right>
      <top style="thin">
        <color indexed="64"/>
      </top>
      <bottom style="thin">
        <color indexed="64"/>
      </bottom>
      <diagonal/>
    </border>
    <border>
      <left/>
      <right style="dotted">
        <color indexed="64"/>
      </right>
      <top style="medium">
        <color indexed="64"/>
      </top>
      <bottom/>
      <diagonal/>
    </border>
    <border>
      <left style="medium">
        <color indexed="64"/>
      </left>
      <right/>
      <top style="thin">
        <color indexed="64"/>
      </top>
      <bottom/>
      <diagonal/>
    </border>
    <border>
      <left/>
      <right style="dotted">
        <color indexed="64"/>
      </right>
      <top style="thin">
        <color indexed="64"/>
      </top>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thin">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thin">
        <color indexed="64"/>
      </right>
      <top/>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dotted">
        <color auto="1"/>
      </right>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auto="1"/>
      </top>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thin">
        <color indexed="64"/>
      </bottom>
      <diagonal/>
    </border>
  </borders>
  <cellStyleXfs count="3">
    <xf numFmtId="0" fontId="0" fillId="0" borderId="0">
      <alignment vertical="center"/>
    </xf>
    <xf numFmtId="0" fontId="17" fillId="0" borderId="0"/>
    <xf numFmtId="0" fontId="30" fillId="0" borderId="0" applyNumberFormat="0" applyFill="0" applyBorder="0" applyAlignment="0" applyProtection="0">
      <alignment vertical="center"/>
    </xf>
  </cellStyleXfs>
  <cellXfs count="299">
    <xf numFmtId="0" fontId="0" fillId="0" borderId="0" xfId="0">
      <alignment vertical="center"/>
    </xf>
    <xf numFmtId="0" fontId="0" fillId="0" borderId="0" xfId="0" applyAlignment="1">
      <alignment horizontal="center" vertical="center"/>
    </xf>
    <xf numFmtId="0" fontId="5" fillId="3" borderId="7" xfId="0" applyFont="1" applyFill="1" applyBorder="1" applyAlignment="1">
      <alignment horizontal="center" vertical="center"/>
    </xf>
    <xf numFmtId="0" fontId="5" fillId="3" borderId="35" xfId="0" applyFont="1" applyFill="1" applyBorder="1" applyAlignment="1">
      <alignment horizontal="center" vertical="center"/>
    </xf>
    <xf numFmtId="0" fontId="0" fillId="0" borderId="7" xfId="0" applyBorder="1" applyAlignment="1">
      <alignment horizontal="left" vertical="center"/>
    </xf>
    <xf numFmtId="0" fontId="0" fillId="0" borderId="35"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5" fillId="0" borderId="0" xfId="0" applyFont="1">
      <alignment vertical="center"/>
    </xf>
    <xf numFmtId="0" fontId="16" fillId="0" borderId="0" xfId="0" applyFont="1">
      <alignment vertical="center"/>
    </xf>
    <xf numFmtId="0" fontId="2" fillId="2" borderId="7"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0" fillId="0" borderId="3" xfId="0"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176" fontId="2" fillId="2" borderId="3" xfId="0" applyNumberFormat="1" applyFont="1" applyFill="1" applyBorder="1" applyAlignment="1" applyProtection="1">
      <alignment horizontal="center" vertical="center" shrinkToFit="1"/>
      <protection locked="0"/>
    </xf>
    <xf numFmtId="0" fontId="0" fillId="0" borderId="50" xfId="0" applyBorder="1">
      <alignment vertical="center"/>
    </xf>
    <xf numFmtId="0" fontId="0" fillId="0" borderId="51" xfId="0" applyBorder="1" applyAlignment="1">
      <alignment horizontal="center" vertical="center"/>
    </xf>
    <xf numFmtId="0" fontId="0" fillId="0" borderId="51" xfId="0" applyBorder="1">
      <alignment vertical="center"/>
    </xf>
    <xf numFmtId="176" fontId="0" fillId="0" borderId="51" xfId="0" applyNumberFormat="1" applyBorder="1">
      <alignment vertical="center"/>
    </xf>
    <xf numFmtId="0" fontId="0" fillId="0" borderId="52" xfId="0" applyBorder="1">
      <alignment vertical="center"/>
    </xf>
    <xf numFmtId="0" fontId="0" fillId="5" borderId="51" xfId="0" applyFill="1" applyBorder="1" applyAlignment="1">
      <alignment horizontal="center" vertical="center"/>
    </xf>
    <xf numFmtId="0" fontId="0" fillId="0" borderId="53" xfId="0" applyBorder="1">
      <alignment vertical="center"/>
    </xf>
    <xf numFmtId="0" fontId="0" fillId="0" borderId="54" xfId="0" applyBorder="1" applyAlignment="1">
      <alignment horizontal="center" vertical="center"/>
    </xf>
    <xf numFmtId="0" fontId="0" fillId="0" borderId="54" xfId="0" applyBorder="1">
      <alignment vertical="center"/>
    </xf>
    <xf numFmtId="176" fontId="0" fillId="0" borderId="54" xfId="0" applyNumberFormat="1" applyBorder="1">
      <alignment vertical="center"/>
    </xf>
    <xf numFmtId="0" fontId="0" fillId="0" borderId="55" xfId="0" applyBorder="1">
      <alignment vertical="center"/>
    </xf>
    <xf numFmtId="0" fontId="0" fillId="0" borderId="58" xfId="0" applyBorder="1">
      <alignment vertical="center"/>
    </xf>
    <xf numFmtId="0" fontId="0" fillId="0" borderId="59" xfId="0" applyBorder="1" applyAlignment="1">
      <alignment horizontal="center" vertical="center"/>
    </xf>
    <xf numFmtId="0" fontId="0" fillId="0" borderId="59" xfId="0" applyBorder="1">
      <alignment vertical="center"/>
    </xf>
    <xf numFmtId="176" fontId="0" fillId="0" borderId="59" xfId="0" applyNumberFormat="1" applyBorder="1">
      <alignment vertical="center"/>
    </xf>
    <xf numFmtId="0" fontId="0" fillId="0" borderId="60" xfId="0" applyBorder="1">
      <alignment vertical="center"/>
    </xf>
    <xf numFmtId="0" fontId="0" fillId="6" borderId="61" xfId="0" applyFill="1" applyBorder="1">
      <alignment vertical="center"/>
    </xf>
    <xf numFmtId="0" fontId="0" fillId="6" borderId="62" xfId="0" applyFill="1" applyBorder="1" applyAlignment="1">
      <alignment horizontal="center" vertical="center"/>
    </xf>
    <xf numFmtId="0" fontId="0" fillId="6" borderId="62" xfId="0" applyFill="1" applyBorder="1">
      <alignment vertical="center"/>
    </xf>
    <xf numFmtId="176" fontId="0" fillId="6" borderId="62" xfId="0" applyNumberFormat="1" applyFill="1" applyBorder="1">
      <alignment vertical="center"/>
    </xf>
    <xf numFmtId="0" fontId="18" fillId="6" borderId="62" xfId="0" applyFont="1" applyFill="1" applyBorder="1" applyAlignment="1">
      <alignment horizontal="center" vertical="center"/>
    </xf>
    <xf numFmtId="0" fontId="0" fillId="6" borderId="35" xfId="0" applyFill="1" applyBorder="1">
      <alignment vertical="center"/>
    </xf>
    <xf numFmtId="0" fontId="0" fillId="0" borderId="63" xfId="0" applyBorder="1">
      <alignment vertical="center"/>
    </xf>
    <xf numFmtId="0" fontId="16" fillId="0" borderId="63" xfId="0" applyFont="1"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5" borderId="49" xfId="0" applyFill="1" applyBorder="1" applyAlignment="1">
      <alignment horizontal="center" vertical="center"/>
    </xf>
    <xf numFmtId="0" fontId="0" fillId="6" borderId="10" xfId="0" applyFill="1" applyBorder="1" applyAlignment="1">
      <alignment horizontal="center" vertical="center"/>
    </xf>
    <xf numFmtId="0" fontId="0" fillId="6" borderId="40" xfId="0" applyFill="1" applyBorder="1">
      <alignment vertical="center"/>
    </xf>
    <xf numFmtId="0" fontId="0" fillId="6" borderId="74" xfId="0" applyFill="1" applyBorder="1" applyAlignment="1">
      <alignment horizontal="center" vertical="center"/>
    </xf>
    <xf numFmtId="0" fontId="0" fillId="6" borderId="75" xfId="0" applyFill="1" applyBorder="1" applyAlignment="1">
      <alignment horizontal="center" vertical="center"/>
    </xf>
    <xf numFmtId="0" fontId="0" fillId="5" borderId="76" xfId="0" applyFill="1" applyBorder="1">
      <alignment vertical="center"/>
    </xf>
    <xf numFmtId="0" fontId="0" fillId="5" borderId="77" xfId="0" applyFill="1" applyBorder="1" applyAlignment="1">
      <alignment horizontal="center" vertical="center"/>
    </xf>
    <xf numFmtId="0" fontId="0" fillId="5" borderId="78" xfId="0" applyFill="1" applyBorder="1">
      <alignment vertical="center"/>
    </xf>
    <xf numFmtId="0" fontId="0" fillId="5" borderId="79" xfId="0" applyFill="1" applyBorder="1" applyAlignment="1">
      <alignment horizontal="center" vertical="center"/>
    </xf>
    <xf numFmtId="0" fontId="0" fillId="5" borderId="80" xfId="0" applyFill="1" applyBorder="1">
      <alignment vertical="center"/>
    </xf>
    <xf numFmtId="0" fontId="0" fillId="5" borderId="81" xfId="0" applyFill="1" applyBorder="1" applyAlignment="1">
      <alignment horizontal="center" vertical="center"/>
    </xf>
    <xf numFmtId="0" fontId="0" fillId="5" borderId="82" xfId="0" applyFill="1" applyBorder="1" applyAlignment="1">
      <alignment horizontal="center" vertical="center"/>
    </xf>
    <xf numFmtId="0" fontId="5" fillId="7" borderId="56"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70" xfId="0" applyFont="1" applyFill="1" applyBorder="1" applyAlignment="1">
      <alignment horizontal="center" vertical="center"/>
    </xf>
    <xf numFmtId="0" fontId="5" fillId="7" borderId="71" xfId="0" applyFont="1" applyFill="1" applyBorder="1" applyAlignment="1">
      <alignment horizontal="center" vertical="center"/>
    </xf>
    <xf numFmtId="0" fontId="5" fillId="7" borderId="72" xfId="0" applyFont="1" applyFill="1" applyBorder="1" applyAlignment="1">
      <alignment horizontal="center" vertical="center"/>
    </xf>
    <xf numFmtId="0" fontId="5" fillId="7" borderId="73" xfId="0" applyFont="1" applyFill="1" applyBorder="1" applyAlignment="1">
      <alignment horizontal="center" vertical="center"/>
    </xf>
    <xf numFmtId="0" fontId="5" fillId="7" borderId="38" xfId="0" applyFont="1" applyFill="1" applyBorder="1" applyAlignment="1">
      <alignment horizontal="center" vertical="center"/>
    </xf>
    <xf numFmtId="0" fontId="5" fillId="7" borderId="48" xfId="0" applyFont="1" applyFill="1" applyBorder="1" applyAlignment="1">
      <alignment horizontal="center" vertical="center"/>
    </xf>
    <xf numFmtId="176" fontId="0" fillId="6" borderId="62" xfId="0" applyNumberFormat="1" applyFill="1" applyBorder="1" applyAlignment="1">
      <alignment horizontal="center" vertical="center"/>
    </xf>
    <xf numFmtId="176" fontId="0" fillId="0" borderId="59" xfId="0" applyNumberFormat="1" applyBorder="1" applyAlignment="1">
      <alignment horizontal="center" vertical="center"/>
    </xf>
    <xf numFmtId="176" fontId="0" fillId="0" borderId="51" xfId="0" applyNumberFormat="1" applyBorder="1" applyAlignment="1">
      <alignment horizontal="center" vertical="center"/>
    </xf>
    <xf numFmtId="176" fontId="0" fillId="0" borderId="54" xfId="0" applyNumberForma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5" fillId="0" borderId="0" xfId="0" applyFont="1" applyAlignment="1">
      <alignment horizontal="center" vertical="center"/>
    </xf>
    <xf numFmtId="0" fontId="9" fillId="2" borderId="84"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0" fillId="0" borderId="3" xfId="0" applyBorder="1" applyAlignment="1">
      <alignment horizontal="center" vertical="center"/>
    </xf>
    <xf numFmtId="0" fontId="9" fillId="2" borderId="3" xfId="0" applyFont="1" applyFill="1" applyBorder="1" applyAlignment="1">
      <alignment horizontal="center" vertical="center" shrinkToFit="1"/>
    </xf>
    <xf numFmtId="0" fontId="3" fillId="2" borderId="0" xfId="0" applyFont="1" applyFill="1">
      <alignment vertical="center"/>
    </xf>
    <xf numFmtId="0" fontId="10" fillId="2" borderId="0" xfId="0" applyFont="1" applyFill="1">
      <alignment vertical="center"/>
    </xf>
    <xf numFmtId="0" fontId="4" fillId="2" borderId="0" xfId="0" applyFont="1" applyFill="1">
      <alignment vertical="center"/>
    </xf>
    <xf numFmtId="0" fontId="2" fillId="2" borderId="0" xfId="0" applyFont="1" applyFill="1">
      <alignment vertical="center"/>
    </xf>
    <xf numFmtId="0" fontId="2" fillId="2" borderId="0" xfId="0" applyFont="1" applyFill="1" applyAlignment="1">
      <alignment horizontal="center" vertical="center"/>
    </xf>
    <xf numFmtId="0" fontId="2" fillId="0" borderId="0" xfId="0" applyFont="1">
      <alignment vertical="center"/>
    </xf>
    <xf numFmtId="0" fontId="9" fillId="2" borderId="0" xfId="0" applyFont="1" applyFill="1">
      <alignment vertical="center"/>
    </xf>
    <xf numFmtId="0" fontId="7" fillId="2" borderId="0" xfId="0" applyFont="1" applyFill="1">
      <alignment vertical="center"/>
    </xf>
    <xf numFmtId="0" fontId="20" fillId="2" borderId="30" xfId="0" applyFont="1" applyFill="1" applyBorder="1" applyAlignment="1">
      <alignment horizontal="distributed" vertical="center"/>
    </xf>
    <xf numFmtId="0" fontId="0" fillId="3" borderId="3" xfId="0" applyFill="1" applyBorder="1" applyAlignment="1">
      <alignment horizontal="center" vertical="center"/>
    </xf>
    <xf numFmtId="0" fontId="26" fillId="0" borderId="0" xfId="0" applyFont="1">
      <alignment vertical="center"/>
    </xf>
    <xf numFmtId="0" fontId="13" fillId="0" borderId="0" xfId="0" applyFont="1" applyAlignment="1">
      <alignment horizontal="center" vertical="center"/>
    </xf>
    <xf numFmtId="0" fontId="15" fillId="0" borderId="0" xfId="0" applyFont="1">
      <alignment vertical="center"/>
    </xf>
    <xf numFmtId="0" fontId="23" fillId="4" borderId="3" xfId="0" applyFont="1" applyFill="1" applyBorder="1" applyAlignment="1">
      <alignment horizontal="right" vertical="center"/>
    </xf>
    <xf numFmtId="0" fontId="23" fillId="4" borderId="3" xfId="0" applyFont="1" applyFill="1" applyBorder="1" applyAlignment="1">
      <alignment horizontal="center" vertical="center"/>
    </xf>
    <xf numFmtId="0" fontId="23" fillId="4" borderId="3" xfId="0" applyFont="1" applyFill="1" applyBorder="1" applyAlignment="1">
      <alignment horizontal="center" vertical="center" wrapText="1"/>
    </xf>
    <xf numFmtId="0" fontId="0" fillId="4" borderId="4" xfId="0" applyFill="1" applyBorder="1" applyAlignment="1">
      <alignment horizontal="left" vertical="center"/>
    </xf>
    <xf numFmtId="0" fontId="7" fillId="2" borderId="3" xfId="0" applyFont="1" applyFill="1" applyBorder="1" applyAlignment="1">
      <alignment horizontal="right" vertical="center"/>
    </xf>
    <xf numFmtId="0" fontId="7" fillId="0" borderId="7" xfId="0" applyFont="1" applyBorder="1" applyAlignment="1">
      <alignment horizontal="center" vertical="center"/>
    </xf>
    <xf numFmtId="0" fontId="14" fillId="2" borderId="7"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24" fillId="0" borderId="3" xfId="0" applyFont="1" applyBorder="1" applyAlignment="1">
      <alignment horizontal="center" vertical="center"/>
    </xf>
    <xf numFmtId="0" fontId="13" fillId="0" borderId="4" xfId="0" applyFont="1" applyBorder="1" applyAlignment="1">
      <alignment horizontal="center" vertical="center"/>
    </xf>
    <xf numFmtId="0" fontId="4" fillId="2" borderId="3" xfId="0" applyFont="1" applyFill="1" applyBorder="1" applyAlignment="1">
      <alignment horizontal="right" vertical="center"/>
    </xf>
    <xf numFmtId="0" fontId="2" fillId="2" borderId="35" xfId="0" applyFont="1" applyFill="1" applyBorder="1" applyAlignment="1">
      <alignment horizontal="center" vertical="center" shrinkToFit="1"/>
    </xf>
    <xf numFmtId="55" fontId="2" fillId="2" borderId="3" xfId="0" applyNumberFormat="1" applyFont="1" applyFill="1" applyBorder="1" applyAlignment="1" applyProtection="1">
      <alignment horizontal="center" vertical="center" shrinkToFit="1"/>
      <protection locked="0"/>
    </xf>
    <xf numFmtId="0" fontId="0" fillId="0" borderId="3" xfId="0" applyBorder="1">
      <alignment vertical="center"/>
    </xf>
    <xf numFmtId="176" fontId="0" fillId="0" borderId="3" xfId="0" applyNumberFormat="1" applyBorder="1">
      <alignment vertical="center"/>
    </xf>
    <xf numFmtId="0" fontId="5" fillId="3" borderId="3" xfId="0" applyFont="1" applyFill="1" applyBorder="1" applyAlignment="1">
      <alignment horizontal="center" vertical="center"/>
    </xf>
    <xf numFmtId="0" fontId="7" fillId="2" borderId="7" xfId="0" applyFont="1" applyFill="1" applyBorder="1" applyAlignment="1">
      <alignment horizontal="center" vertical="center"/>
    </xf>
    <xf numFmtId="176" fontId="14" fillId="2" borderId="3" xfId="0" applyNumberFormat="1" applyFont="1" applyFill="1" applyBorder="1" applyAlignment="1">
      <alignment horizontal="center" vertical="center" shrinkToFit="1"/>
    </xf>
    <xf numFmtId="55" fontId="14" fillId="2" borderId="3" xfId="0" applyNumberFormat="1" applyFont="1" applyFill="1" applyBorder="1" applyAlignment="1">
      <alignment horizontal="center" vertical="center" shrinkToFit="1"/>
    </xf>
    <xf numFmtId="0" fontId="21" fillId="2" borderId="3" xfId="0" applyFont="1" applyFill="1" applyBorder="1" applyAlignment="1">
      <alignment horizontal="right" vertical="center"/>
    </xf>
    <xf numFmtId="0" fontId="12" fillId="2" borderId="0" xfId="0" applyFont="1" applyFill="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8" fillId="2" borderId="21"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4" fillId="0" borderId="7"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8" borderId="0" xfId="0" applyFill="1">
      <alignment vertical="center"/>
    </xf>
    <xf numFmtId="0" fontId="0" fillId="0" borderId="29" xfId="0" applyBorder="1" applyAlignment="1">
      <alignment horizontal="left" vertical="center"/>
    </xf>
    <xf numFmtId="0" fontId="31" fillId="0" borderId="89" xfId="0" applyFont="1" applyBorder="1" applyAlignment="1">
      <alignment horizontal="left" vertical="center"/>
    </xf>
    <xf numFmtId="0" fontId="31" fillId="0" borderId="90" xfId="0" applyFont="1" applyBorder="1" applyAlignment="1">
      <alignment horizontal="left" vertical="center"/>
    </xf>
    <xf numFmtId="0" fontId="31" fillId="0" borderId="88" xfId="0" applyFont="1" applyBorder="1" applyAlignment="1">
      <alignment horizontal="left" vertical="center"/>
    </xf>
    <xf numFmtId="0" fontId="31" fillId="0" borderId="23" xfId="0" applyFont="1" applyBorder="1" applyAlignment="1">
      <alignment horizontal="left" vertical="center"/>
    </xf>
    <xf numFmtId="0" fontId="31" fillId="0" borderId="43" xfId="0" applyFont="1" applyBorder="1" applyAlignment="1">
      <alignment horizontal="left" vertical="center"/>
    </xf>
    <xf numFmtId="0" fontId="31" fillId="0" borderId="75" xfId="0" applyFont="1" applyBorder="1" applyAlignment="1">
      <alignment horizontal="left" vertical="center"/>
    </xf>
    <xf numFmtId="0" fontId="31" fillId="0" borderId="93" xfId="0" applyFont="1" applyBorder="1" applyAlignment="1">
      <alignment horizontal="left" vertical="center"/>
    </xf>
    <xf numFmtId="0" fontId="33" fillId="0" borderId="88" xfId="0" applyFont="1" applyBorder="1" applyAlignment="1">
      <alignment horizontal="left" vertical="center"/>
    </xf>
    <xf numFmtId="0" fontId="31" fillId="0" borderId="98" xfId="0" applyFont="1" applyBorder="1" applyAlignment="1">
      <alignment horizontal="left" vertical="center"/>
    </xf>
    <xf numFmtId="0" fontId="31" fillId="0" borderId="16" xfId="0" applyFont="1" applyBorder="1" applyAlignment="1">
      <alignment horizontal="left" vertical="center"/>
    </xf>
    <xf numFmtId="0" fontId="31" fillId="0" borderId="95" xfId="0" applyFont="1" applyBorder="1" applyAlignment="1">
      <alignment horizontal="left" vertical="center"/>
    </xf>
    <xf numFmtId="0" fontId="33" fillId="0" borderId="14" xfId="0" applyFont="1" applyBorder="1" applyAlignment="1">
      <alignment horizontal="left" vertical="center"/>
    </xf>
    <xf numFmtId="0" fontId="31" fillId="0" borderId="99" xfId="0" applyFont="1" applyBorder="1" applyAlignment="1">
      <alignment horizontal="left" vertical="center"/>
    </xf>
    <xf numFmtId="0" fontId="31" fillId="0" borderId="101" xfId="0" applyFont="1" applyBorder="1" applyAlignment="1">
      <alignment horizontal="left" vertical="center"/>
    </xf>
    <xf numFmtId="0" fontId="31" fillId="0" borderId="96" xfId="0" applyFont="1" applyBorder="1" applyAlignment="1">
      <alignment horizontal="left" vertical="center"/>
    </xf>
    <xf numFmtId="0" fontId="0" fillId="0" borderId="0" xfId="0" applyFill="1">
      <alignment vertical="center"/>
    </xf>
    <xf numFmtId="0" fontId="16" fillId="0" borderId="63" xfId="0" applyFont="1" applyFill="1" applyBorder="1">
      <alignment vertical="center"/>
    </xf>
    <xf numFmtId="0" fontId="20" fillId="2" borderId="47"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11" fillId="0" borderId="87"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0" fontId="21" fillId="2" borderId="29" xfId="0" applyFont="1" applyFill="1" applyBorder="1" applyAlignment="1">
      <alignment horizontal="left" vertical="center" wrapText="1"/>
    </xf>
    <xf numFmtId="0" fontId="9" fillId="2" borderId="7"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23"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21" fillId="2" borderId="25" xfId="0" applyFont="1" applyFill="1" applyBorder="1" applyAlignment="1">
      <alignment horizontal="left" vertical="center"/>
    </xf>
    <xf numFmtId="0" fontId="21" fillId="2" borderId="27" xfId="0" applyFont="1" applyFill="1" applyBorder="1" applyAlignment="1">
      <alignment horizontal="left" vertical="center"/>
    </xf>
    <xf numFmtId="0" fontId="9" fillId="2" borderId="83"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20" fillId="2" borderId="31" xfId="0" applyFont="1" applyFill="1" applyBorder="1" applyAlignment="1">
      <alignment horizontal="distributed" vertical="center"/>
    </xf>
    <xf numFmtId="0" fontId="20" fillId="2" borderId="1" xfId="0" applyFont="1" applyFill="1" applyBorder="1" applyAlignment="1">
      <alignment horizontal="distributed" vertical="center"/>
    </xf>
    <xf numFmtId="0" fontId="11" fillId="2" borderId="85"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16"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21" fillId="2" borderId="30" xfId="0" applyFont="1" applyFill="1" applyBorder="1" applyAlignment="1">
      <alignment horizontal="left" vertical="center" wrapText="1" shrinkToFit="1"/>
    </xf>
    <xf numFmtId="0" fontId="21" fillId="2" borderId="13" xfId="0" applyFont="1" applyFill="1" applyBorder="1" applyAlignment="1">
      <alignment horizontal="left" vertical="center" wrapText="1" shrinkToFit="1"/>
    </xf>
    <xf numFmtId="0" fontId="9" fillId="2" borderId="11"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9" fillId="2" borderId="33" xfId="0" applyFont="1" applyFill="1" applyBorder="1" applyAlignment="1" applyProtection="1">
      <alignment horizontal="left" vertical="center" wrapText="1"/>
      <protection locked="0"/>
    </xf>
    <xf numFmtId="0" fontId="21" fillId="2" borderId="11" xfId="0" applyFont="1" applyFill="1" applyBorder="1" applyAlignment="1">
      <alignment horizontal="center" vertical="center" shrinkToFit="1"/>
    </xf>
    <xf numFmtId="0" fontId="21" fillId="2" borderId="33"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21" fillId="2" borderId="32" xfId="0" applyFont="1" applyFill="1" applyBorder="1" applyAlignment="1">
      <alignment horizontal="center" vertical="center" shrinkToFit="1"/>
    </xf>
    <xf numFmtId="0" fontId="20" fillId="2" borderId="37" xfId="0" applyFont="1" applyFill="1" applyBorder="1" applyAlignment="1">
      <alignment horizontal="center" vertical="center" wrapText="1"/>
    </xf>
    <xf numFmtId="0" fontId="20" fillId="2" borderId="5" xfId="0" applyFont="1" applyFill="1" applyBorder="1" applyAlignment="1">
      <alignment horizontal="center" vertical="center"/>
    </xf>
    <xf numFmtId="0" fontId="20" fillId="2" borderId="31" xfId="0" applyFont="1" applyFill="1" applyBorder="1" applyAlignment="1">
      <alignment horizontal="center" vertical="center"/>
    </xf>
    <xf numFmtId="0" fontId="20" fillId="2" borderId="1" xfId="0" applyFont="1" applyFill="1" applyBorder="1" applyAlignment="1">
      <alignment horizontal="center" vertical="center"/>
    </xf>
    <xf numFmtId="0" fontId="11" fillId="2" borderId="12" xfId="0" applyFont="1" applyFill="1" applyBorder="1" applyAlignment="1" applyProtection="1">
      <alignment horizontal="center" vertical="center" shrinkToFit="1"/>
      <protection locked="0"/>
    </xf>
    <xf numFmtId="0" fontId="11" fillId="2" borderId="13" xfId="0" applyFont="1" applyFill="1" applyBorder="1" applyAlignment="1" applyProtection="1">
      <alignment horizontal="center" vertical="center" shrinkToFit="1"/>
      <protection locked="0"/>
    </xf>
    <xf numFmtId="0" fontId="11" fillId="2" borderId="24" xfId="0" applyFont="1" applyFill="1" applyBorder="1" applyAlignment="1" applyProtection="1">
      <alignment horizontal="center" vertical="center" shrinkToFit="1"/>
      <protection locked="0"/>
    </xf>
    <xf numFmtId="0" fontId="10" fillId="2" borderId="12" xfId="0" applyFont="1" applyFill="1" applyBorder="1" applyAlignment="1">
      <alignment horizontal="distributed" vertical="center"/>
    </xf>
    <xf numFmtId="0" fontId="10" fillId="2" borderId="13" xfId="0" applyFont="1" applyFill="1" applyBorder="1" applyAlignment="1">
      <alignment horizontal="distributed" vertical="center"/>
    </xf>
    <xf numFmtId="0" fontId="9" fillId="2" borderId="12" xfId="0" applyFont="1" applyFill="1" applyBorder="1" applyAlignment="1" applyProtection="1">
      <alignment horizontal="center" vertical="center" shrinkToFit="1"/>
      <protection locked="0"/>
    </xf>
    <xf numFmtId="0" fontId="9" fillId="2" borderId="13" xfId="0" applyFont="1" applyFill="1" applyBorder="1" applyAlignment="1" applyProtection="1">
      <alignment horizontal="center" vertical="center" shrinkToFit="1"/>
      <protection locked="0"/>
    </xf>
    <xf numFmtId="0" fontId="9" fillId="2" borderId="14" xfId="0" applyFont="1" applyFill="1" applyBorder="1" applyAlignment="1" applyProtection="1">
      <alignment horizontal="center" vertical="center" shrinkToFit="1"/>
      <protection locked="0"/>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24" xfId="0" applyFont="1" applyFill="1" applyBorder="1" applyAlignment="1" applyProtection="1">
      <alignment horizontal="center" vertical="center" shrinkToFit="1"/>
      <protection locked="0"/>
    </xf>
    <xf numFmtId="0" fontId="9" fillId="2" borderId="45" xfId="0" applyFont="1" applyFill="1" applyBorder="1" applyAlignment="1" applyProtection="1">
      <alignment horizontal="center" vertical="center" shrinkToFit="1"/>
      <protection locked="0"/>
    </xf>
    <xf numFmtId="0" fontId="9" fillId="2" borderId="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86" xfId="0" applyFont="1" applyFill="1" applyBorder="1" applyAlignment="1" applyProtection="1">
      <alignment horizontal="center" vertical="center" shrinkToFit="1"/>
      <protection locked="0"/>
    </xf>
    <xf numFmtId="0" fontId="9" fillId="2" borderId="18" xfId="0"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shrinkToFit="1"/>
      <protection locked="0"/>
    </xf>
    <xf numFmtId="0" fontId="10" fillId="2" borderId="2" xfId="0" applyFont="1" applyFill="1" applyBorder="1" applyAlignment="1">
      <alignment horizontal="center" vertical="center"/>
    </xf>
    <xf numFmtId="0" fontId="10" fillId="2" borderId="2" xfId="0" applyFont="1" applyFill="1" applyBorder="1" applyAlignment="1" applyProtection="1">
      <alignment horizontal="center" vertical="center" shrinkToFit="1"/>
      <protection locked="0"/>
    </xf>
    <xf numFmtId="0" fontId="10" fillId="2" borderId="1" xfId="0" applyFont="1" applyFill="1" applyBorder="1" applyAlignment="1">
      <alignment horizontal="distributed" vertical="center"/>
    </xf>
    <xf numFmtId="0" fontId="9" fillId="2" borderId="1" xfId="0" applyFont="1" applyFill="1"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shrinkToFit="1"/>
      <protection locked="0"/>
    </xf>
    <xf numFmtId="0" fontId="22" fillId="2" borderId="39" xfId="0" applyFont="1" applyFill="1" applyBorder="1" applyAlignment="1">
      <alignment horizontal="distributed" vertical="center"/>
    </xf>
    <xf numFmtId="0" fontId="22" fillId="2" borderId="2" xfId="0" applyFont="1" applyFill="1" applyBorder="1" applyAlignment="1">
      <alignment horizontal="distributed" vertical="center"/>
    </xf>
    <xf numFmtId="0" fontId="20" fillId="2" borderId="39" xfId="0" applyFont="1" applyFill="1" applyBorder="1" applyAlignment="1">
      <alignment horizontal="distributed" vertical="center"/>
    </xf>
    <xf numFmtId="0" fontId="20" fillId="2" borderId="2" xfId="0" applyFont="1" applyFill="1" applyBorder="1" applyAlignment="1">
      <alignment horizontal="distributed" vertical="center"/>
    </xf>
    <xf numFmtId="0" fontId="20" fillId="2" borderId="37" xfId="0" applyFont="1" applyFill="1" applyBorder="1" applyAlignment="1">
      <alignment horizontal="distributed" vertical="center"/>
    </xf>
    <xf numFmtId="0" fontId="20" fillId="2" borderId="5" xfId="0" applyFont="1" applyFill="1" applyBorder="1" applyAlignment="1">
      <alignment horizontal="distributed" vertical="center"/>
    </xf>
    <xf numFmtId="0" fontId="10" fillId="2" borderId="1" xfId="0" applyFont="1" applyFill="1" applyBorder="1" applyAlignment="1" applyProtection="1">
      <alignment horizontal="center" vertical="center"/>
      <protection locked="0"/>
    </xf>
    <xf numFmtId="0" fontId="3" fillId="2" borderId="1" xfId="0" applyFont="1" applyFill="1" applyBorder="1" applyAlignment="1">
      <alignment horizontal="center" vertical="center" shrinkToFit="1"/>
    </xf>
    <xf numFmtId="0" fontId="10" fillId="2" borderId="1" xfId="0" applyFont="1" applyFill="1" applyBorder="1" applyAlignment="1" applyProtection="1">
      <alignment horizontal="center" vertical="center" shrinkToFit="1"/>
      <protection locked="0"/>
    </xf>
    <xf numFmtId="176" fontId="11" fillId="2" borderId="7" xfId="0" applyNumberFormat="1" applyFont="1" applyFill="1" applyBorder="1" applyAlignment="1" applyProtection="1">
      <alignment horizontal="center" vertical="center"/>
      <protection locked="0"/>
    </xf>
    <xf numFmtId="176" fontId="11" fillId="2" borderId="2" xfId="0" applyNumberFormat="1" applyFont="1" applyFill="1" applyBorder="1" applyAlignment="1" applyProtection="1">
      <alignment horizontal="center" vertical="center"/>
      <protection locked="0"/>
    </xf>
    <xf numFmtId="0" fontId="10" fillId="2" borderId="7" xfId="0" applyFont="1" applyFill="1" applyBorder="1" applyAlignment="1">
      <alignment horizontal="distributed" vertical="center"/>
    </xf>
    <xf numFmtId="0" fontId="10" fillId="2" borderId="2" xfId="0" applyFont="1" applyFill="1" applyBorder="1" applyAlignment="1">
      <alignment horizontal="distributed" vertical="center"/>
    </xf>
    <xf numFmtId="0" fontId="21" fillId="2" borderId="11" xfId="0" applyFont="1" applyFill="1" applyBorder="1" applyAlignment="1">
      <alignment horizontal="left" vertical="center" wrapText="1"/>
    </xf>
    <xf numFmtId="0" fontId="3" fillId="2" borderId="29" xfId="0" applyFont="1" applyFill="1" applyBorder="1" applyAlignment="1">
      <alignment horizontal="left" vertical="center"/>
    </xf>
    <xf numFmtId="0" fontId="21" fillId="2" borderId="15" xfId="0" applyFont="1" applyFill="1" applyBorder="1" applyAlignment="1">
      <alignment horizontal="left" vertical="center" wrapText="1"/>
    </xf>
    <xf numFmtId="0" fontId="3" fillId="2" borderId="0" xfId="0" applyFont="1" applyFill="1" applyAlignment="1">
      <alignment horizontal="left" vertical="center"/>
    </xf>
    <xf numFmtId="0" fontId="3" fillId="2" borderId="15" xfId="0" applyFont="1" applyFill="1" applyBorder="1" applyAlignment="1">
      <alignment horizontal="left"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20" fillId="2" borderId="11" xfId="0" applyFont="1" applyFill="1" applyBorder="1" applyAlignment="1">
      <alignment horizontal="distributed" vertical="center"/>
    </xf>
    <xf numFmtId="0" fontId="20" fillId="2" borderId="29" xfId="0" applyFont="1" applyFill="1" applyBorder="1" applyAlignment="1">
      <alignment horizontal="distributed" vertical="center"/>
    </xf>
    <xf numFmtId="0" fontId="9" fillId="2" borderId="85" xfId="0" applyFont="1" applyFill="1" applyBorder="1" applyAlignment="1" applyProtection="1">
      <alignment horizontal="center" vertical="center" shrinkToFit="1"/>
      <protection locked="0"/>
    </xf>
    <xf numFmtId="49" fontId="9" fillId="2" borderId="85" xfId="0" applyNumberFormat="1" applyFont="1" applyFill="1" applyBorder="1" applyAlignment="1" applyProtection="1">
      <alignment horizontal="center" vertical="center" shrinkToFit="1"/>
      <protection locked="0"/>
    </xf>
    <xf numFmtId="49" fontId="9" fillId="2" borderId="1" xfId="0" applyNumberFormat="1" applyFont="1" applyFill="1" applyBorder="1" applyAlignment="1" applyProtection="1">
      <alignment horizontal="center" vertical="center" shrinkToFit="1"/>
      <protection locked="0"/>
    </xf>
    <xf numFmtId="49" fontId="9" fillId="2" borderId="16" xfId="0" applyNumberFormat="1" applyFont="1" applyFill="1" applyBorder="1" applyAlignment="1" applyProtection="1">
      <alignment horizontal="center" vertical="center" shrinkToFit="1"/>
      <protection locked="0"/>
    </xf>
    <xf numFmtId="0" fontId="20" fillId="2" borderId="39"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45" xfId="0" applyFont="1" applyFill="1" applyBorder="1" applyAlignment="1">
      <alignment horizontal="center" vertical="center"/>
    </xf>
    <xf numFmtId="0" fontId="23" fillId="4" borderId="3" xfId="0" applyFont="1" applyFill="1" applyBorder="1" applyAlignment="1">
      <alignment horizontal="center" vertical="center"/>
    </xf>
    <xf numFmtId="0" fontId="0" fillId="0" borderId="3" xfId="0" applyBorder="1" applyAlignment="1">
      <alignment horizontal="center" vertical="center"/>
    </xf>
    <xf numFmtId="0" fontId="12" fillId="2" borderId="0" xfId="0" applyFont="1" applyFill="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left" vertical="top" wrapText="1"/>
    </xf>
    <xf numFmtId="0" fontId="2" fillId="2" borderId="0" xfId="0" applyFont="1" applyFill="1" applyAlignment="1">
      <alignment horizontal="left" vertical="center" wrapText="1"/>
    </xf>
    <xf numFmtId="0" fontId="2" fillId="2" borderId="0" xfId="0" applyFont="1" applyFill="1" applyAlignment="1">
      <alignment horizontal="left" vertical="top"/>
    </xf>
    <xf numFmtId="0" fontId="30" fillId="2" borderId="0" xfId="2" applyFill="1" applyAlignment="1" applyProtection="1">
      <alignment horizontal="left" vertical="top"/>
      <protection locked="0"/>
    </xf>
    <xf numFmtId="0" fontId="2" fillId="2" borderId="0" xfId="0" applyFont="1" applyFill="1" applyAlignment="1" applyProtection="1">
      <alignment horizontal="left" vertical="top"/>
      <protection locked="0"/>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20" fillId="2" borderId="36" xfId="0" applyFont="1" applyFill="1" applyBorder="1" applyAlignment="1">
      <alignment horizontal="distributed" vertical="center"/>
    </xf>
    <xf numFmtId="0" fontId="9" fillId="2" borderId="21"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20" fillId="2" borderId="40" xfId="0" applyFont="1" applyFill="1" applyBorder="1" applyAlignment="1">
      <alignment horizontal="distributed" vertical="center"/>
    </xf>
    <xf numFmtId="0" fontId="8" fillId="2" borderId="1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6"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20" fillId="2" borderId="38" xfId="0" applyFont="1" applyFill="1" applyBorder="1" applyAlignment="1">
      <alignment horizontal="distributed" vertical="center"/>
    </xf>
    <xf numFmtId="0" fontId="8" fillId="2" borderId="8"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49" fontId="8" fillId="2" borderId="8" xfId="0" applyNumberFormat="1" applyFont="1" applyFill="1" applyBorder="1" applyAlignment="1">
      <alignment horizontal="center" vertical="center" shrinkToFit="1"/>
    </xf>
    <xf numFmtId="49" fontId="8" fillId="2" borderId="1" xfId="0" applyNumberFormat="1" applyFont="1" applyFill="1" applyBorder="1" applyAlignment="1">
      <alignment horizontal="center" vertical="center" shrinkToFit="1"/>
    </xf>
    <xf numFmtId="49" fontId="8" fillId="2" borderId="16" xfId="0" applyNumberFormat="1"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6" fillId="2"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3" xfId="0" applyFont="1" applyFill="1" applyBorder="1" applyAlignment="1">
      <alignment horizontal="center" vertical="center"/>
    </xf>
    <xf numFmtId="0" fontId="22" fillId="2" borderId="40" xfId="0" applyFont="1" applyFill="1" applyBorder="1" applyAlignment="1">
      <alignment horizontal="distributed" vertical="center"/>
    </xf>
    <xf numFmtId="0" fontId="20" fillId="2" borderId="6" xfId="0" applyFont="1" applyFill="1" applyBorder="1" applyAlignment="1">
      <alignment horizontal="distributed" vertical="center"/>
    </xf>
    <xf numFmtId="0" fontId="8" fillId="2" borderId="22"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6" fillId="2" borderId="2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4" xfId="0" applyFont="1" applyFill="1" applyBorder="1" applyAlignment="1">
      <alignment horizontal="center" vertical="center"/>
    </xf>
    <xf numFmtId="0" fontId="10" fillId="2" borderId="20" xfId="0" applyFont="1" applyFill="1" applyBorder="1" applyAlignment="1">
      <alignment horizontal="distributed" vertical="center"/>
    </xf>
    <xf numFmtId="0" fontId="8" fillId="2" borderId="2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176" fontId="6" fillId="2" borderId="10" xfId="0" applyNumberFormat="1" applyFont="1" applyFill="1" applyBorder="1" applyAlignment="1">
      <alignment horizontal="center" vertical="center"/>
    </xf>
    <xf numFmtId="176" fontId="6" fillId="2" borderId="2" xfId="0" applyNumberFormat="1" applyFont="1" applyFill="1" applyBorder="1" applyAlignment="1">
      <alignment horizontal="center" vertical="center"/>
    </xf>
    <xf numFmtId="0" fontId="10" fillId="2" borderId="40" xfId="0" applyFont="1" applyFill="1" applyBorder="1" applyAlignment="1">
      <alignment horizontal="distributed"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3"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0" xfId="0" applyFont="1" applyFill="1" applyBorder="1" applyAlignment="1">
      <alignment horizontal="center" vertical="center"/>
    </xf>
    <xf numFmtId="0" fontId="21" fillId="2" borderId="24" xfId="0" applyFont="1" applyFill="1" applyBorder="1" applyAlignment="1">
      <alignment horizontal="left" vertical="center" wrapText="1" shrinkToFit="1"/>
    </xf>
    <xf numFmtId="0" fontId="8" fillId="2" borderId="34"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21"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9" xfId="0" applyFont="1" applyFill="1" applyBorder="1" applyAlignment="1">
      <alignment horizontal="left" vertical="center"/>
    </xf>
    <xf numFmtId="0" fontId="20" fillId="2" borderId="44"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32" fillId="9" borderId="94" xfId="0" applyFont="1" applyFill="1" applyBorder="1" applyAlignment="1">
      <alignment horizontal="center" vertical="center" textRotation="255"/>
    </xf>
    <xf numFmtId="0" fontId="32" fillId="9" borderId="91" xfId="0" applyFont="1" applyFill="1" applyBorder="1" applyAlignment="1">
      <alignment horizontal="center" vertical="center" textRotation="255"/>
    </xf>
    <xf numFmtId="0" fontId="32" fillId="9" borderId="97" xfId="0" applyFont="1" applyFill="1" applyBorder="1" applyAlignment="1">
      <alignment horizontal="center" vertical="center" textRotation="255"/>
    </xf>
    <xf numFmtId="0" fontId="32" fillId="9" borderId="100" xfId="0" applyFont="1" applyFill="1" applyBorder="1" applyAlignment="1">
      <alignment horizontal="center" vertical="center" textRotation="255"/>
    </xf>
    <xf numFmtId="0" fontId="32" fillId="9" borderId="92" xfId="0" applyFont="1" applyFill="1" applyBorder="1" applyAlignment="1">
      <alignment horizontal="center" vertical="center" textRotation="255"/>
    </xf>
    <xf numFmtId="0" fontId="32" fillId="9" borderId="91" xfId="0" applyFont="1" applyFill="1" applyBorder="1" applyAlignment="1">
      <alignment horizontal="center" vertical="distributed" textRotation="255"/>
    </xf>
    <xf numFmtId="0" fontId="32" fillId="9" borderId="92" xfId="0" applyFont="1" applyFill="1" applyBorder="1" applyAlignment="1">
      <alignment horizontal="center" vertical="distributed" textRotation="255"/>
    </xf>
  </cellXfs>
  <cellStyles count="3">
    <cellStyle name="ハイパーリンク" xfId="2" builtinId="8"/>
    <cellStyle name="標準" xfId="0" builtinId="0"/>
    <cellStyle name="標準 2" xfId="1" xr:uid="{00000000-0005-0000-0000-000002000000}"/>
  </cellStyles>
  <dxfs count="54">
    <dxf>
      <fill>
        <patternFill>
          <bgColor rgb="FFFFFF00"/>
        </patternFill>
      </fill>
    </dxf>
    <dxf>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24994659260841701"/>
        </patternFill>
      </fill>
      <border>
        <bottom/>
        <vertical/>
        <horizontal/>
      </border>
    </dxf>
    <dxf>
      <font>
        <color rgb="FFFF0000"/>
      </font>
    </dxf>
    <dxf>
      <font>
        <color rgb="FFFF0000"/>
      </font>
    </dxf>
    <dxf>
      <fill>
        <patternFill>
          <bgColor rgb="FFFFFF00"/>
        </patternFill>
      </fill>
    </dxf>
    <dxf>
      <fill>
        <patternFill>
          <bgColor rgb="FFFFFF00"/>
        </patternFill>
      </fill>
    </dxf>
    <dxf>
      <font>
        <color theme="0"/>
      </font>
      <fill>
        <patternFill>
          <bgColor theme="0"/>
        </patternFill>
      </fill>
    </dxf>
    <dxf>
      <font>
        <color theme="0"/>
      </font>
      <fill>
        <patternFill>
          <bgColor theme="0"/>
        </patternFill>
      </fill>
      <border>
        <left/>
        <right/>
      </border>
    </dxf>
    <dxf>
      <fill>
        <patternFill>
          <bgColor rgb="FFFFFF00"/>
        </patternFill>
      </fill>
    </dxf>
    <dxf>
      <fill>
        <patternFill>
          <bgColor rgb="FFFFFF00"/>
        </patternFill>
      </fill>
    </dxf>
    <dxf>
      <font>
        <color theme="0"/>
      </font>
      <fill>
        <patternFill>
          <bgColor theme="0"/>
        </patternFill>
      </fill>
    </dxf>
    <dxf>
      <font>
        <color theme="0"/>
      </font>
      <fill>
        <patternFill>
          <bgColor theme="0"/>
        </patternFill>
      </fill>
      <border>
        <left/>
        <right/>
      </border>
    </dxf>
    <dxf>
      <fill>
        <patternFill>
          <bgColor theme="0"/>
        </patternFill>
      </fill>
    </dxf>
    <dxf>
      <fill>
        <patternFill>
          <bgColor rgb="FFFFFF00"/>
        </patternFill>
      </fill>
    </dxf>
    <dxf>
      <font>
        <color auto="1"/>
      </font>
      <fill>
        <patternFill patternType="solid">
          <bgColor theme="0"/>
        </patternFill>
      </fill>
    </dxf>
    <dxf>
      <font>
        <color theme="0" tint="-0.34998626667073579"/>
      </font>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108586</xdr:colOff>
      <xdr:row>2</xdr:row>
      <xdr:rowOff>0</xdr:rowOff>
    </xdr:from>
    <xdr:to>
      <xdr:col>23</xdr:col>
      <xdr:colOff>495300</xdr:colOff>
      <xdr:row>6</xdr:row>
      <xdr:rowOff>127000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956936" y="431800"/>
          <a:ext cx="2107564" cy="78740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黄色網掛けは必ず記載してください。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217768</xdr:colOff>
      <xdr:row>1</xdr:row>
      <xdr:rowOff>59204</xdr:rowOff>
    </xdr:from>
    <xdr:to>
      <xdr:col>6</xdr:col>
      <xdr:colOff>143660</xdr:colOff>
      <xdr:row>3</xdr:row>
      <xdr:rowOff>350668</xdr:rowOff>
    </xdr:to>
    <xdr:sp macro="" textlink="">
      <xdr:nvSpPr>
        <xdr:cNvPr id="3" name="正方形/長方形 2">
          <a:extLst>
            <a:ext uri="{FF2B5EF4-FFF2-40B4-BE49-F238E27FC236}">
              <a16:creationId xmlns:a16="http://schemas.microsoft.com/office/drawing/2014/main" id="{D58804A8-AA83-4F1A-B62B-4E1620C80537}"/>
            </a:ext>
          </a:extLst>
        </xdr:cNvPr>
        <xdr:cNvSpPr/>
      </xdr:nvSpPr>
      <xdr:spPr>
        <a:xfrm>
          <a:off x="217768" y="361763"/>
          <a:ext cx="5696921" cy="605229"/>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rPr>
            <a:t>本シートは、「非公表化処理申請書」の「国・税関官署情報」で</a:t>
          </a:r>
          <a:endParaRPr kumimoji="1" lang="en-US" altLang="ja-JP" sz="1600">
            <a:solidFill>
              <a:srgbClr val="FF0000"/>
            </a:solidFill>
          </a:endParaRPr>
        </a:p>
        <a:p>
          <a:pPr algn="l"/>
          <a:r>
            <a:rPr kumimoji="1" lang="ja-JP" altLang="en-US" sz="1600">
              <a:solidFill>
                <a:srgbClr val="FF0000"/>
              </a:solidFill>
            </a:rPr>
            <a:t>「別紙を使用」を選択した場合に入力してください。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116318</xdr:colOff>
      <xdr:row>0</xdr:row>
      <xdr:rowOff>98164</xdr:rowOff>
    </xdr:from>
    <xdr:to>
      <xdr:col>10</xdr:col>
      <xdr:colOff>215154</xdr:colOff>
      <xdr:row>3</xdr:row>
      <xdr:rowOff>161365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264612" y="98164"/>
          <a:ext cx="3819189" cy="1019436"/>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rPr>
            <a:t>本シートは、当該非公表化申請について、</a:t>
          </a:r>
          <a:r>
            <a:rPr kumimoji="1" lang="ja-JP" altLang="en-US" sz="1600" u="sng">
              <a:solidFill>
                <a:srgbClr val="FF0000"/>
              </a:solidFill>
            </a:rPr>
            <a:t>委任状の提出がある場合にのみ</a:t>
          </a:r>
          <a:r>
            <a:rPr kumimoji="1" lang="ja-JP" altLang="en-US" sz="1600">
              <a:solidFill>
                <a:srgbClr val="FF0000"/>
              </a:solidFill>
            </a:rPr>
            <a:t>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611506</xdr:colOff>
      <xdr:row>0</xdr:row>
      <xdr:rowOff>91440</xdr:rowOff>
    </xdr:from>
    <xdr:to>
      <xdr:col>30</xdr:col>
      <xdr:colOff>480061</xdr:colOff>
      <xdr:row>5</xdr:row>
      <xdr:rowOff>34290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985886" y="91440"/>
          <a:ext cx="1720215" cy="88011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黄色網掛けは必ず記載してください。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1741714</xdr:colOff>
      <xdr:row>33</xdr:row>
      <xdr:rowOff>130628</xdr:rowOff>
    </xdr:from>
    <xdr:to>
      <xdr:col>9</xdr:col>
      <xdr:colOff>97972</xdr:colOff>
      <xdr:row>53</xdr:row>
      <xdr:rowOff>119743</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063343" y="5519057"/>
          <a:ext cx="8088086" cy="3254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●機構改正でのメンテナンス忘れず！</a:t>
          </a:r>
          <a:endParaRPr kumimoji="1" lang="en-US" altLang="ja-JP" sz="1100"/>
        </a:p>
        <a:p>
          <a:endParaRPr kumimoji="1" lang="en-US" altLang="ja-JP" sz="1100"/>
        </a:p>
        <a:p>
          <a:r>
            <a:rPr kumimoji="1" lang="ja-JP" altLang="en-US" sz="1100"/>
            <a:t>くにも！</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ustoms.go.jp/toukei/sankou/howto/faq.htm"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A28"/>
  <sheetViews>
    <sheetView tabSelected="1" view="pageBreakPreview" zoomScaleNormal="100" zoomScaleSheetLayoutView="100" workbookViewId="0">
      <selection activeCell="K1" sqref="K1:M1"/>
    </sheetView>
  </sheetViews>
  <sheetFormatPr defaultColWidth="9" defaultRowHeight="13" x14ac:dyDescent="0.2"/>
  <cols>
    <col min="1" max="1" width="9" style="77"/>
    <col min="2" max="2" width="11.08984375" style="77" customWidth="1"/>
    <col min="3" max="3" width="9" style="80"/>
    <col min="4" max="4" width="2.08984375" style="80" customWidth="1"/>
    <col min="5" max="5" width="5.26953125" style="80" customWidth="1"/>
    <col min="6" max="6" width="3.453125" style="80" customWidth="1"/>
    <col min="7" max="7" width="11.90625" style="80" customWidth="1"/>
    <col min="8" max="8" width="7.26953125" style="80" customWidth="1"/>
    <col min="9" max="9" width="4" style="80" customWidth="1"/>
    <col min="10" max="11" width="2.36328125" style="80" customWidth="1"/>
    <col min="12" max="13" width="1.6328125" style="80" customWidth="1"/>
    <col min="14" max="14" width="2.08984375" style="80" customWidth="1"/>
    <col min="15" max="16" width="1.6328125" style="80" customWidth="1"/>
    <col min="17" max="17" width="2.08984375" style="80" customWidth="1"/>
    <col min="18" max="19" width="1.6328125" style="80" customWidth="1"/>
    <col min="20" max="20" width="2.08984375" style="80" customWidth="1"/>
    <col min="21" max="21" width="9.6328125" style="76" customWidth="1"/>
    <col min="22" max="22" width="9.6328125" style="77" customWidth="1"/>
    <col min="23" max="23" width="4.7265625" style="78" customWidth="1"/>
    <col min="24" max="24" width="9" style="77"/>
    <col min="25" max="25" width="4.453125" style="77" bestFit="1" customWidth="1"/>
    <col min="26" max="27" width="9" style="79" hidden="1" customWidth="1"/>
    <col min="28" max="30" width="9" style="79" customWidth="1"/>
    <col min="31" max="16384" width="9" style="79"/>
  </cols>
  <sheetData>
    <row r="1" spans="1:27" ht="21" customHeight="1" x14ac:dyDescent="0.2">
      <c r="A1" s="74"/>
      <c r="B1" s="74"/>
      <c r="C1" s="75"/>
      <c r="D1" s="75"/>
      <c r="E1" s="75"/>
      <c r="F1" s="75"/>
      <c r="G1" s="75"/>
      <c r="H1" s="75"/>
      <c r="I1" s="75"/>
      <c r="J1" s="75"/>
      <c r="K1" s="201"/>
      <c r="L1" s="201"/>
      <c r="M1" s="201"/>
      <c r="N1" s="75" t="s">
        <v>10</v>
      </c>
      <c r="O1" s="201"/>
      <c r="P1" s="201"/>
      <c r="Q1" s="75" t="s">
        <v>11</v>
      </c>
      <c r="R1" s="201"/>
      <c r="S1" s="201"/>
      <c r="T1" s="75" t="s">
        <v>186</v>
      </c>
    </row>
    <row r="2" spans="1:27" x14ac:dyDescent="0.2">
      <c r="A2" s="202" t="s">
        <v>0</v>
      </c>
      <c r="B2" s="202"/>
      <c r="C2" s="202"/>
      <c r="D2" s="202"/>
      <c r="E2" s="75"/>
      <c r="F2" s="75"/>
      <c r="G2" s="75"/>
      <c r="H2" s="75"/>
      <c r="I2" s="75"/>
      <c r="J2" s="75"/>
      <c r="K2" s="75"/>
      <c r="L2" s="75"/>
      <c r="M2" s="75"/>
      <c r="N2" s="75"/>
      <c r="O2" s="75"/>
      <c r="P2" s="75"/>
      <c r="Q2" s="75"/>
      <c r="R2" s="75"/>
      <c r="S2" s="75"/>
      <c r="T2" s="75"/>
    </row>
    <row r="3" spans="1:27" x14ac:dyDescent="0.2">
      <c r="A3" s="74"/>
      <c r="B3" s="74"/>
      <c r="C3" s="75"/>
      <c r="D3" s="75"/>
      <c r="E3" s="75"/>
      <c r="F3" s="75"/>
      <c r="G3" s="75"/>
      <c r="H3" s="75"/>
      <c r="I3" s="75"/>
      <c r="J3" s="75"/>
      <c r="K3" s="75"/>
      <c r="L3" s="75"/>
      <c r="M3" s="75"/>
      <c r="N3" s="75"/>
      <c r="O3" s="75"/>
      <c r="P3" s="75"/>
      <c r="Q3" s="75"/>
      <c r="R3" s="75"/>
      <c r="S3" s="75"/>
      <c r="T3" s="75"/>
    </row>
    <row r="4" spans="1:27" x14ac:dyDescent="0.2">
      <c r="A4" s="74"/>
      <c r="B4" s="74"/>
      <c r="C4" s="75"/>
      <c r="D4" s="75"/>
      <c r="E4" s="75"/>
      <c r="F4" s="75"/>
      <c r="G4" s="75"/>
      <c r="H4" s="192" t="s">
        <v>1</v>
      </c>
      <c r="I4" s="192"/>
      <c r="J4" s="203"/>
      <c r="K4" s="203"/>
      <c r="L4" s="203"/>
      <c r="M4" s="203"/>
      <c r="N4" s="203"/>
      <c r="O4" s="203"/>
      <c r="P4" s="203"/>
      <c r="Q4" s="203"/>
      <c r="R4" s="203"/>
      <c r="S4" s="203"/>
      <c r="T4" s="203"/>
    </row>
    <row r="5" spans="1:27" x14ac:dyDescent="0.2">
      <c r="A5" s="74"/>
      <c r="B5" s="74"/>
      <c r="C5" s="75"/>
      <c r="D5" s="75"/>
      <c r="E5" s="75"/>
      <c r="F5" s="75"/>
      <c r="G5" s="75"/>
      <c r="H5" s="190" t="s">
        <v>185</v>
      </c>
      <c r="I5" s="190"/>
      <c r="J5" s="191"/>
      <c r="K5" s="191"/>
      <c r="L5" s="191"/>
      <c r="M5" s="191"/>
      <c r="N5" s="191"/>
      <c r="O5" s="191"/>
      <c r="P5" s="191"/>
      <c r="Q5" s="191"/>
      <c r="R5" s="191"/>
      <c r="S5" s="191"/>
      <c r="T5" s="191"/>
    </row>
    <row r="7" spans="1:27" x14ac:dyDescent="0.2">
      <c r="C7" s="192" t="s">
        <v>804</v>
      </c>
      <c r="D7" s="192"/>
      <c r="E7" s="192"/>
      <c r="F7" s="192"/>
      <c r="G7" s="192"/>
      <c r="H7" s="192"/>
      <c r="I7" s="192"/>
    </row>
    <row r="8" spans="1:27" ht="13.5" thickBot="1" x14ac:dyDescent="0.25"/>
    <row r="9" spans="1:27" ht="21" customHeight="1" x14ac:dyDescent="0.2">
      <c r="A9" s="208" t="s">
        <v>453</v>
      </c>
      <c r="B9" s="209"/>
      <c r="C9" s="215" t="s">
        <v>9</v>
      </c>
      <c r="D9" s="216"/>
      <c r="E9" s="216"/>
      <c r="F9" s="216"/>
      <c r="G9" s="70"/>
      <c r="H9" s="181" t="s">
        <v>10</v>
      </c>
      <c r="I9" s="181"/>
      <c r="J9" s="181"/>
      <c r="K9" s="178"/>
      <c r="L9" s="179"/>
      <c r="M9" s="179"/>
      <c r="N9" s="179"/>
      <c r="O9" s="183"/>
      <c r="P9" s="181" t="s">
        <v>786</v>
      </c>
      <c r="Q9" s="181"/>
      <c r="R9" s="181"/>
      <c r="S9" s="181"/>
      <c r="T9" s="182"/>
    </row>
    <row r="10" spans="1:27" ht="21" customHeight="1" x14ac:dyDescent="0.2">
      <c r="A10" s="210"/>
      <c r="B10" s="211"/>
      <c r="C10" s="197" t="s">
        <v>785</v>
      </c>
      <c r="D10" s="198"/>
      <c r="E10" s="198"/>
      <c r="F10" s="198"/>
      <c r="G10" s="141"/>
      <c r="H10" s="142"/>
      <c r="I10" s="142"/>
      <c r="J10" s="142"/>
      <c r="K10" s="141"/>
      <c r="L10" s="142"/>
      <c r="M10" s="142"/>
      <c r="N10" s="142"/>
      <c r="O10" s="184"/>
      <c r="P10" s="185" t="s">
        <v>781</v>
      </c>
      <c r="Q10" s="185"/>
      <c r="R10" s="185"/>
      <c r="S10" s="185"/>
      <c r="T10" s="186"/>
      <c r="U10" s="81" t="str">
        <f>IF(AND(K9=K10,G10="希望する"),"単月申請を希望する場合は「複数月申請の希望」欄を「希望しない」にして下さい",IF(AND(K9&lt;&gt;"",G10="希望する",K10=""),"",IF(AND(K9&gt;K10,G10="希望する"),"年をまたいで申請する場合は申請書を分けて下さい","")))</f>
        <v/>
      </c>
    </row>
    <row r="11" spans="1:27" ht="21" customHeight="1" x14ac:dyDescent="0.2">
      <c r="A11" s="212"/>
      <c r="B11" s="211"/>
      <c r="C11" s="199" t="s">
        <v>8</v>
      </c>
      <c r="D11" s="200"/>
      <c r="E11" s="200"/>
      <c r="F11" s="200"/>
      <c r="G11" s="217" t="s">
        <v>945</v>
      </c>
      <c r="H11" s="193"/>
      <c r="I11" s="193"/>
      <c r="J11" s="193"/>
      <c r="K11" s="193"/>
      <c r="L11" s="193"/>
      <c r="M11" s="193"/>
      <c r="N11" s="193"/>
      <c r="O11" s="193"/>
      <c r="P11" s="193"/>
      <c r="Q11" s="193"/>
      <c r="R11" s="193"/>
      <c r="S11" s="193"/>
      <c r="T11" s="194"/>
    </row>
    <row r="12" spans="1:27" ht="21" customHeight="1" x14ac:dyDescent="0.2">
      <c r="A12" s="212"/>
      <c r="B12" s="211"/>
      <c r="C12" s="199" t="s">
        <v>7</v>
      </c>
      <c r="D12" s="200"/>
      <c r="E12" s="200"/>
      <c r="F12" s="200"/>
      <c r="G12" s="218"/>
      <c r="H12" s="219"/>
      <c r="I12" s="219"/>
      <c r="J12" s="219"/>
      <c r="K12" s="219"/>
      <c r="L12" s="219"/>
      <c r="M12" s="219"/>
      <c r="N12" s="219"/>
      <c r="O12" s="219"/>
      <c r="P12" s="219"/>
      <c r="Q12" s="219"/>
      <c r="R12" s="219"/>
      <c r="S12" s="219"/>
      <c r="T12" s="220"/>
      <c r="U12" s="81" t="str">
        <f>IF(G12="","",IFERROR(IF(VALUE(G12),IF(LENB(G12)&gt;9,"9桁の半角数字のみで入力してください。","")),"9桁の半角数字のみで入力してください。"))</f>
        <v/>
      </c>
      <c r="Z12" s="79" t="s">
        <v>473</v>
      </c>
    </row>
    <row r="13" spans="1:27" ht="21" customHeight="1" x14ac:dyDescent="0.2">
      <c r="A13" s="212"/>
      <c r="B13" s="211"/>
      <c r="C13" s="199" t="s">
        <v>6</v>
      </c>
      <c r="D13" s="200"/>
      <c r="E13" s="200"/>
      <c r="F13" s="200"/>
      <c r="G13" s="217"/>
      <c r="H13" s="193"/>
      <c r="I13" s="193"/>
      <c r="J13" s="193"/>
      <c r="K13" s="193"/>
      <c r="L13" s="193"/>
      <c r="M13" s="193"/>
      <c r="N13" s="193"/>
      <c r="O13" s="193"/>
      <c r="P13" s="193"/>
      <c r="Q13" s="193"/>
      <c r="R13" s="193"/>
      <c r="S13" s="193"/>
      <c r="T13" s="194"/>
    </row>
    <row r="14" spans="1:27" ht="21" customHeight="1" x14ac:dyDescent="0.2">
      <c r="A14" s="212"/>
      <c r="B14" s="211"/>
      <c r="C14" s="199" t="s">
        <v>5</v>
      </c>
      <c r="D14" s="200"/>
      <c r="E14" s="200"/>
      <c r="F14" s="200"/>
      <c r="G14" s="141"/>
      <c r="H14" s="142"/>
      <c r="I14" s="142"/>
      <c r="J14" s="142"/>
      <c r="K14" s="142"/>
      <c r="L14" s="142"/>
      <c r="M14" s="142"/>
      <c r="N14" s="142"/>
      <c r="O14" s="142"/>
      <c r="P14" s="142"/>
      <c r="Q14" s="142"/>
      <c r="R14" s="142"/>
      <c r="S14" s="142"/>
      <c r="T14" s="143"/>
      <c r="Z14" s="79" t="s">
        <v>472</v>
      </c>
    </row>
    <row r="15" spans="1:27" ht="21" customHeight="1" x14ac:dyDescent="0.2">
      <c r="A15" s="212"/>
      <c r="B15" s="211"/>
      <c r="C15" s="221" t="s">
        <v>783</v>
      </c>
      <c r="D15" s="222"/>
      <c r="E15" s="222"/>
      <c r="F15" s="222"/>
      <c r="G15" s="222"/>
      <c r="H15" s="222"/>
      <c r="I15" s="222"/>
      <c r="J15" s="222"/>
      <c r="K15" s="223"/>
      <c r="L15" s="157" t="s">
        <v>945</v>
      </c>
      <c r="M15" s="158"/>
      <c r="N15" s="158"/>
      <c r="O15" s="158"/>
      <c r="P15" s="158"/>
      <c r="Q15" s="158"/>
      <c r="R15" s="158"/>
      <c r="S15" s="158"/>
      <c r="T15" s="159"/>
      <c r="U15" s="81" t="str">
        <f>IF(L15="別紙を使用","別紙１についても記載して下さい","")</f>
        <v/>
      </c>
      <c r="Z15" s="79" t="s">
        <v>459</v>
      </c>
    </row>
    <row r="16" spans="1:27" ht="21" customHeight="1" x14ac:dyDescent="0.2">
      <c r="A16" s="212"/>
      <c r="B16" s="211"/>
      <c r="C16" s="199" t="s">
        <v>4</v>
      </c>
      <c r="D16" s="200"/>
      <c r="E16" s="200"/>
      <c r="F16" s="200"/>
      <c r="G16" s="141" t="s">
        <v>787</v>
      </c>
      <c r="H16" s="142"/>
      <c r="I16" s="142"/>
      <c r="J16" s="142"/>
      <c r="K16" s="142"/>
      <c r="L16" s="142"/>
      <c r="M16" s="142"/>
      <c r="N16" s="142"/>
      <c r="O16" s="142"/>
      <c r="P16" s="142"/>
      <c r="Q16" s="142"/>
      <c r="R16" s="142"/>
      <c r="S16" s="142"/>
      <c r="T16" s="143"/>
      <c r="Z16" s="77" t="s">
        <v>474</v>
      </c>
      <c r="AA16" s="77" t="s">
        <v>475</v>
      </c>
    </row>
    <row r="17" spans="1:27" ht="21" customHeight="1" x14ac:dyDescent="0.2">
      <c r="A17" s="212"/>
      <c r="B17" s="211"/>
      <c r="C17" s="199" t="s">
        <v>417</v>
      </c>
      <c r="D17" s="200"/>
      <c r="E17" s="200"/>
      <c r="F17" s="200"/>
      <c r="G17" s="71" t="s">
        <v>945</v>
      </c>
      <c r="H17" s="73" t="str">
        <f>IF(G17="別紙参照","別紙参照","税関")</f>
        <v>税関</v>
      </c>
      <c r="I17" s="193"/>
      <c r="J17" s="193"/>
      <c r="K17" s="193"/>
      <c r="L17" s="193"/>
      <c r="M17" s="193"/>
      <c r="N17" s="193"/>
      <c r="O17" s="193"/>
      <c r="P17" s="193"/>
      <c r="Q17" s="193"/>
      <c r="R17" s="193"/>
      <c r="S17" s="193"/>
      <c r="T17" s="194"/>
      <c r="U17" s="81" t="str">
        <f>IF(L15="本紙を使用",IF(G17="選択して下さい","",IF(I17="","",IF(COUNTIFS(【引用】!$N$3:$N$300,G17,【引用】!$O$3:$O$300,I17),"","税関と官署が一致しません"))),"")</f>
        <v/>
      </c>
      <c r="Z17" s="79" t="str">
        <f>IFERROR(VLOOKUP(CONCATENATE(G17,H17,I17),【引用】!P:Q,2,FALSE),"")</f>
        <v/>
      </c>
      <c r="AA17" s="79" t="str">
        <f>IFERROR(IF(Z17=5011,"500",LEFT(Z17,3)),"")</f>
        <v/>
      </c>
    </row>
    <row r="18" spans="1:27" ht="21" customHeight="1" x14ac:dyDescent="0.2">
      <c r="A18" s="212"/>
      <c r="B18" s="211"/>
      <c r="C18" s="195" t="s">
        <v>780</v>
      </c>
      <c r="D18" s="196"/>
      <c r="E18" s="196"/>
      <c r="F18" s="196"/>
      <c r="G18" s="141" t="s">
        <v>945</v>
      </c>
      <c r="H18" s="142"/>
      <c r="I18" s="142"/>
      <c r="J18" s="142"/>
      <c r="K18" s="142"/>
      <c r="L18" s="142"/>
      <c r="M18" s="142"/>
      <c r="N18" s="142"/>
      <c r="O18" s="142"/>
      <c r="P18" s="142"/>
      <c r="Q18" s="142"/>
      <c r="R18" s="142"/>
      <c r="S18" s="142"/>
      <c r="T18" s="143"/>
      <c r="U18" s="81"/>
    </row>
    <row r="19" spans="1:27" ht="21" customHeight="1" thickBot="1" x14ac:dyDescent="0.25">
      <c r="A19" s="213"/>
      <c r="B19" s="214"/>
      <c r="C19" s="152" t="s">
        <v>798</v>
      </c>
      <c r="D19" s="153"/>
      <c r="E19" s="153"/>
      <c r="F19" s="153"/>
      <c r="G19" s="187"/>
      <c r="H19" s="188"/>
      <c r="I19" s="188"/>
      <c r="J19" s="188"/>
      <c r="K19" s="188"/>
      <c r="L19" s="188"/>
      <c r="M19" s="188"/>
      <c r="N19" s="188"/>
      <c r="O19" s="188"/>
      <c r="P19" s="188"/>
      <c r="Q19" s="188"/>
      <c r="R19" s="188"/>
      <c r="S19" s="188"/>
      <c r="T19" s="189"/>
    </row>
    <row r="20" spans="1:27" ht="21" customHeight="1" x14ac:dyDescent="0.2">
      <c r="A20" s="165" t="s">
        <v>2</v>
      </c>
      <c r="B20" s="166"/>
      <c r="C20" s="82" t="s">
        <v>418</v>
      </c>
      <c r="D20" s="173"/>
      <c r="E20" s="174"/>
      <c r="F20" s="174"/>
      <c r="G20" s="175"/>
      <c r="H20" s="176" t="s">
        <v>3</v>
      </c>
      <c r="I20" s="177"/>
      <c r="J20" s="177"/>
      <c r="K20" s="178"/>
      <c r="L20" s="179"/>
      <c r="M20" s="179"/>
      <c r="N20" s="179"/>
      <c r="O20" s="179"/>
      <c r="P20" s="179"/>
      <c r="Q20" s="179"/>
      <c r="R20" s="179"/>
      <c r="S20" s="179"/>
      <c r="T20" s="180"/>
    </row>
    <row r="21" spans="1:27" ht="21" customHeight="1" x14ac:dyDescent="0.2">
      <c r="A21" s="167"/>
      <c r="B21" s="168"/>
      <c r="C21" s="152" t="s">
        <v>419</v>
      </c>
      <c r="D21" s="153"/>
      <c r="E21" s="153"/>
      <c r="F21" s="204"/>
      <c r="G21" s="205"/>
      <c r="H21" s="206" t="s">
        <v>184</v>
      </c>
      <c r="I21" s="207"/>
      <c r="J21" s="207"/>
      <c r="K21" s="141"/>
      <c r="L21" s="142"/>
      <c r="M21" s="142"/>
      <c r="N21" s="142"/>
      <c r="O21" s="142"/>
      <c r="P21" s="142"/>
      <c r="Q21" s="142"/>
      <c r="R21" s="142"/>
      <c r="S21" s="142"/>
      <c r="T21" s="143"/>
      <c r="U21" s="81" t="str">
        <f>IF(F21="","",IF(LEN(F21)&lt;&gt;13,"法人番号は13桁の半角数字のみで入力してください。",""))</f>
        <v/>
      </c>
    </row>
    <row r="22" spans="1:27" ht="21" customHeight="1" x14ac:dyDescent="0.2">
      <c r="A22" s="167"/>
      <c r="B22" s="168"/>
      <c r="C22" s="169" t="s">
        <v>803</v>
      </c>
      <c r="D22" s="170"/>
      <c r="E22" s="170"/>
      <c r="F22" s="144"/>
      <c r="G22" s="145"/>
      <c r="H22" s="145"/>
      <c r="I22" s="145"/>
      <c r="J22" s="145"/>
      <c r="K22" s="145"/>
      <c r="L22" s="145"/>
      <c r="M22" s="145"/>
      <c r="N22" s="145"/>
      <c r="O22" s="145"/>
      <c r="P22" s="145"/>
      <c r="Q22" s="145"/>
      <c r="R22" s="145"/>
      <c r="S22" s="145"/>
      <c r="T22" s="146"/>
    </row>
    <row r="23" spans="1:27" ht="21" customHeight="1" x14ac:dyDescent="0.2">
      <c r="A23" s="167"/>
      <c r="B23" s="168"/>
      <c r="C23" s="171"/>
      <c r="D23" s="172"/>
      <c r="E23" s="172"/>
      <c r="F23" s="157"/>
      <c r="G23" s="158"/>
      <c r="H23" s="158"/>
      <c r="I23" s="158"/>
      <c r="J23" s="158"/>
      <c r="K23" s="158"/>
      <c r="L23" s="158"/>
      <c r="M23" s="158"/>
      <c r="N23" s="158"/>
      <c r="O23" s="158"/>
      <c r="P23" s="158"/>
      <c r="Q23" s="158"/>
      <c r="R23" s="158"/>
      <c r="S23" s="158"/>
      <c r="T23" s="159"/>
    </row>
    <row r="24" spans="1:27" ht="21" customHeight="1" x14ac:dyDescent="0.2">
      <c r="A24" s="167"/>
      <c r="B24" s="168"/>
      <c r="C24" s="152" t="s">
        <v>430</v>
      </c>
      <c r="D24" s="153"/>
      <c r="E24" s="153"/>
      <c r="F24" s="154"/>
      <c r="G24" s="155"/>
      <c r="H24" s="155"/>
      <c r="I24" s="155"/>
      <c r="J24" s="155"/>
      <c r="K24" s="155"/>
      <c r="L24" s="155"/>
      <c r="M24" s="155"/>
      <c r="N24" s="155"/>
      <c r="O24" s="155"/>
      <c r="P24" s="155"/>
      <c r="Q24" s="155"/>
      <c r="R24" s="155"/>
      <c r="S24" s="155"/>
      <c r="T24" s="156"/>
    </row>
    <row r="25" spans="1:27" ht="21" customHeight="1" thickBot="1" x14ac:dyDescent="0.25">
      <c r="A25" s="167"/>
      <c r="B25" s="168"/>
      <c r="C25" s="135" t="s">
        <v>799</v>
      </c>
      <c r="D25" s="136"/>
      <c r="E25" s="136"/>
      <c r="F25" s="137" t="s">
        <v>945</v>
      </c>
      <c r="G25" s="138"/>
      <c r="H25" s="138"/>
      <c r="I25" s="138"/>
      <c r="J25" s="138"/>
      <c r="K25" s="138"/>
      <c r="L25" s="138"/>
      <c r="M25" s="138"/>
      <c r="N25" s="138"/>
      <c r="O25" s="138"/>
      <c r="P25" s="138"/>
      <c r="Q25" s="138"/>
      <c r="R25" s="138"/>
      <c r="S25" s="138"/>
      <c r="T25" s="139"/>
      <c r="U25" s="81" t="str">
        <f>IF(F25="有り","別紙２についても記載してください","")</f>
        <v/>
      </c>
    </row>
    <row r="26" spans="1:27" ht="73.150000000000006" customHeight="1" thickBot="1" x14ac:dyDescent="0.25">
      <c r="A26" s="160" t="s">
        <v>782</v>
      </c>
      <c r="B26" s="161"/>
      <c r="C26" s="162"/>
      <c r="D26" s="163"/>
      <c r="E26" s="163"/>
      <c r="F26" s="163"/>
      <c r="G26" s="163"/>
      <c r="H26" s="163"/>
      <c r="I26" s="163"/>
      <c r="J26" s="163"/>
      <c r="K26" s="163"/>
      <c r="L26" s="163"/>
      <c r="M26" s="163"/>
      <c r="N26" s="163"/>
      <c r="O26" s="163"/>
      <c r="P26" s="163"/>
      <c r="Q26" s="163"/>
      <c r="R26" s="163"/>
      <c r="S26" s="163"/>
      <c r="T26" s="164"/>
    </row>
    <row r="27" spans="1:27" ht="74.25" customHeight="1" thickBot="1" x14ac:dyDescent="0.25">
      <c r="A27" s="147" t="s">
        <v>790</v>
      </c>
      <c r="B27" s="148"/>
      <c r="C27" s="149"/>
      <c r="D27" s="150"/>
      <c r="E27" s="150"/>
      <c r="F27" s="150"/>
      <c r="G27" s="150"/>
      <c r="H27" s="150"/>
      <c r="I27" s="150"/>
      <c r="J27" s="150"/>
      <c r="K27" s="150"/>
      <c r="L27" s="150"/>
      <c r="M27" s="150"/>
      <c r="N27" s="150"/>
      <c r="O27" s="150"/>
      <c r="P27" s="150"/>
      <c r="Q27" s="150"/>
      <c r="R27" s="150"/>
      <c r="S27" s="150"/>
      <c r="T27" s="151"/>
      <c r="U27" s="81"/>
    </row>
    <row r="28" spans="1:27" ht="51.75" customHeight="1" x14ac:dyDescent="0.2">
      <c r="A28" s="140" t="s">
        <v>805</v>
      </c>
      <c r="B28" s="140"/>
      <c r="C28" s="140"/>
      <c r="D28" s="140"/>
      <c r="E28" s="140"/>
      <c r="F28" s="140"/>
      <c r="G28" s="140"/>
      <c r="H28" s="140"/>
      <c r="I28" s="140"/>
      <c r="J28" s="140"/>
      <c r="K28" s="140"/>
      <c r="L28" s="140"/>
      <c r="M28" s="140"/>
      <c r="N28" s="140"/>
      <c r="O28" s="140"/>
      <c r="P28" s="140"/>
      <c r="Q28" s="140"/>
      <c r="R28" s="140"/>
      <c r="S28" s="140"/>
      <c r="T28" s="140"/>
    </row>
  </sheetData>
  <sheetProtection algorithmName="SHA-512" hashValue="EAt/9vm4QX8CBgt621pg6ih1+wsRybaRKqxGlu7PPEkxI9xSoIHiJw9Etq61CVjbH90I/VA90LH6b8CLmrfbzQ==" saltValue="a1yCKFT1LkpsJUVxKiF+GQ==" spinCount="100000" sheet="1" objects="1" scenarios="1" selectLockedCells="1"/>
  <mergeCells count="56">
    <mergeCell ref="C21:E21"/>
    <mergeCell ref="F21:G21"/>
    <mergeCell ref="H21:J21"/>
    <mergeCell ref="A9:B19"/>
    <mergeCell ref="C9:F9"/>
    <mergeCell ref="C11:F11"/>
    <mergeCell ref="G11:T11"/>
    <mergeCell ref="C12:F12"/>
    <mergeCell ref="G12:T12"/>
    <mergeCell ref="C13:F13"/>
    <mergeCell ref="G13:T13"/>
    <mergeCell ref="C14:F14"/>
    <mergeCell ref="G14:T14"/>
    <mergeCell ref="C16:F16"/>
    <mergeCell ref="C15:K15"/>
    <mergeCell ref="C19:F19"/>
    <mergeCell ref="K1:M1"/>
    <mergeCell ref="O1:P1"/>
    <mergeCell ref="R1:S1"/>
    <mergeCell ref="A2:D2"/>
    <mergeCell ref="H4:I4"/>
    <mergeCell ref="J4:T4"/>
    <mergeCell ref="H5:I5"/>
    <mergeCell ref="J5:T5"/>
    <mergeCell ref="C7:I7"/>
    <mergeCell ref="I17:T17"/>
    <mergeCell ref="C18:F18"/>
    <mergeCell ref="G18:T18"/>
    <mergeCell ref="G16:T16"/>
    <mergeCell ref="L15:T15"/>
    <mergeCell ref="C10:F10"/>
    <mergeCell ref="C17:F17"/>
    <mergeCell ref="K20:T20"/>
    <mergeCell ref="P9:T9"/>
    <mergeCell ref="K9:O9"/>
    <mergeCell ref="H9:J9"/>
    <mergeCell ref="K10:O10"/>
    <mergeCell ref="G10:J10"/>
    <mergeCell ref="P10:T10"/>
    <mergeCell ref="G19:T19"/>
    <mergeCell ref="C25:E25"/>
    <mergeCell ref="F25:T25"/>
    <mergeCell ref="A28:T28"/>
    <mergeCell ref="K21:T21"/>
    <mergeCell ref="F22:T22"/>
    <mergeCell ref="A27:B27"/>
    <mergeCell ref="C27:T27"/>
    <mergeCell ref="C24:E24"/>
    <mergeCell ref="F24:T24"/>
    <mergeCell ref="F23:T23"/>
    <mergeCell ref="A26:B26"/>
    <mergeCell ref="C26:T26"/>
    <mergeCell ref="A20:B25"/>
    <mergeCell ref="C22:E23"/>
    <mergeCell ref="D20:G20"/>
    <mergeCell ref="H20:J20"/>
  </mergeCells>
  <phoneticPr fontId="1"/>
  <conditionalFormatting sqref="G12:T12">
    <cfRule type="containsBlanks" dxfId="53" priority="27">
      <formula>LEN(TRIM(G12))=0</formula>
    </cfRule>
  </conditionalFormatting>
  <conditionalFormatting sqref="D20:G20 F21:G21 K20:T21 C26:T26">
    <cfRule type="containsBlanks" dxfId="52" priority="25">
      <formula>LEN(TRIM(C20))=0</formula>
    </cfRule>
  </conditionalFormatting>
  <conditionalFormatting sqref="K9:T9">
    <cfRule type="containsBlanks" dxfId="51" priority="24">
      <formula>LEN(TRIM(K9))=0</formula>
    </cfRule>
  </conditionalFormatting>
  <conditionalFormatting sqref="K10:O10">
    <cfRule type="expression" dxfId="50" priority="23">
      <formula>AND($G$10="希望する",$K$10="")</formula>
    </cfRule>
  </conditionalFormatting>
  <conditionalFormatting sqref="K10:T10">
    <cfRule type="expression" dxfId="49" priority="22">
      <formula>$G$10="希望しない"</formula>
    </cfRule>
  </conditionalFormatting>
  <conditionalFormatting sqref="G16:T19">
    <cfRule type="expression" dxfId="48" priority="8">
      <formula>$L$15="別紙を使用"</formula>
    </cfRule>
  </conditionalFormatting>
  <conditionalFormatting sqref="K1:M1 O1:P1 R1:S1 J4:T5">
    <cfRule type="containsBlanks" dxfId="47" priority="20">
      <formula>LEN(TRIM(J1))=0</formula>
    </cfRule>
  </conditionalFormatting>
  <conditionalFormatting sqref="G19:T19">
    <cfRule type="containsBlanks" dxfId="46" priority="21">
      <formula>LEN(TRIM(G19))=0</formula>
    </cfRule>
  </conditionalFormatting>
  <conditionalFormatting sqref="I17:T17">
    <cfRule type="containsBlanks" dxfId="45" priority="28">
      <formula>LEN(TRIM(I17))=0</formula>
    </cfRule>
  </conditionalFormatting>
  <conditionalFormatting sqref="G16:T16">
    <cfRule type="expression" dxfId="44" priority="18">
      <formula>$G$16="選択して下さい"</formula>
    </cfRule>
  </conditionalFormatting>
  <conditionalFormatting sqref="G18:T18">
    <cfRule type="expression" dxfId="43" priority="13">
      <formula>$G$18="選択して下さい"</formula>
    </cfRule>
  </conditionalFormatting>
  <conditionalFormatting sqref="G9">
    <cfRule type="expression" dxfId="42" priority="12">
      <formula>$G$9=""</formula>
    </cfRule>
  </conditionalFormatting>
  <conditionalFormatting sqref="G10:J10">
    <cfRule type="expression" dxfId="41" priority="11">
      <formula>OR($G$10="",$G$10="選択して下さい")</formula>
    </cfRule>
  </conditionalFormatting>
  <conditionalFormatting sqref="G11:T11">
    <cfRule type="expression" dxfId="40" priority="10">
      <formula>$G$11="選択して下さい"</formula>
    </cfRule>
  </conditionalFormatting>
  <conditionalFormatting sqref="L15:T15">
    <cfRule type="expression" dxfId="39" priority="9">
      <formula>$L$15="選択して下さい"</formula>
    </cfRule>
  </conditionalFormatting>
  <conditionalFormatting sqref="G17">
    <cfRule type="expression" dxfId="38" priority="16">
      <formula>$G$17="選択して下さい"</formula>
    </cfRule>
  </conditionalFormatting>
  <conditionalFormatting sqref="G13:T14">
    <cfRule type="containsBlanks" dxfId="37" priority="6">
      <formula>LEN(TRIM(G13))=0</formula>
    </cfRule>
  </conditionalFormatting>
  <conditionalFormatting sqref="F22:T22 F24:T24 F23">
    <cfRule type="containsBlanks" dxfId="36" priority="5">
      <formula>LEN(TRIM(F22))=0</formula>
    </cfRule>
  </conditionalFormatting>
  <conditionalFormatting sqref="F25">
    <cfRule type="expression" dxfId="35" priority="4">
      <formula>$D$25="無"</formula>
    </cfRule>
  </conditionalFormatting>
  <conditionalFormatting sqref="F22:T22">
    <cfRule type="expression" dxfId="34" priority="3">
      <formula>F23&lt;&gt;""</formula>
    </cfRule>
  </conditionalFormatting>
  <conditionalFormatting sqref="F25:T25">
    <cfRule type="cellIs" dxfId="33" priority="2" operator="equal">
      <formula>"選択して下さい"</formula>
    </cfRule>
  </conditionalFormatting>
  <conditionalFormatting sqref="F23:T23">
    <cfRule type="expression" dxfId="32" priority="1">
      <formula>$F$22&lt;&gt;""</formula>
    </cfRule>
  </conditionalFormatting>
  <dataValidations count="16">
    <dataValidation type="list" allowBlank="1" showInputMessage="1" showErrorMessage="1" sqref="G11:T11" xr:uid="{00000000-0002-0000-0000-000000000000}">
      <formula1>"選択して下さい,輸出,輸入"</formula1>
    </dataValidation>
    <dataValidation type="list" allowBlank="1" showInputMessage="1" sqref="I17:T17" xr:uid="{00000000-0002-0000-0000-000001000000}">
      <formula1>INDIRECT($G$17)</formula1>
    </dataValidation>
    <dataValidation type="list" allowBlank="1" showInputMessage="1" showErrorMessage="1" sqref="G18:T18" xr:uid="{00000000-0002-0000-0000-000002000000}">
      <formula1>"選択して下さい,希望する,希望しない"</formula1>
    </dataValidation>
    <dataValidation type="textLength" imeMode="halfAlpha" operator="equal" allowBlank="1" showInputMessage="1" showErrorMessage="1" error="「.」や「-」を除いた9桁で入力してください。" sqref="G12:T12" xr:uid="{00000000-0002-0000-0000-000003000000}">
      <formula1>9</formula1>
    </dataValidation>
    <dataValidation type="whole" imeMode="halfAlpha" allowBlank="1" showInputMessage="1" showErrorMessage="1" error="法人番号を13桁で入力してください。" sqref="F21:G21" xr:uid="{00000000-0002-0000-0000-000004000000}">
      <formula1>1000000000000</formula1>
      <formula2>9999999999999</formula2>
    </dataValidation>
    <dataValidation type="textLength" imeMode="halfAlpha" operator="equal" allowBlank="1" showInputMessage="1" showErrorMessage="1" error="西暦(4桁)で入力してください。" sqref="K1:M1" xr:uid="{00000000-0002-0000-0000-000005000000}">
      <formula1>4</formula1>
    </dataValidation>
    <dataValidation type="whole" imeMode="halfAlpha" allowBlank="1" showInputMessage="1" showErrorMessage="1" error="1~31で入力してください。" sqref="R1:S1" xr:uid="{00000000-0002-0000-0000-000006000000}">
      <formula1>1</formula1>
      <formula2>31</formula2>
    </dataValidation>
    <dataValidation type="whole" imeMode="halfAlpha" allowBlank="1" showInputMessage="1" showErrorMessage="1" error="1～12で入力してください。" sqref="O1:P1" xr:uid="{00000000-0002-0000-0000-000007000000}">
      <formula1>1</formula1>
      <formula2>12</formula2>
    </dataValidation>
    <dataValidation type="list" allowBlank="1" showInputMessage="1" showErrorMessage="1" sqref="G17" xr:uid="{00000000-0002-0000-0000-000008000000}">
      <formula1>"選択して下さい,東京,横浜,神戸,大阪,名古屋,門司,長崎,函館,沖縄地区"</formula1>
    </dataValidation>
    <dataValidation imeMode="halfAlpha" allowBlank="1" showInputMessage="1" showErrorMessage="1" sqref="F24:T24" xr:uid="{00000000-0002-0000-0000-000009000000}"/>
    <dataValidation type="list" allowBlank="1" showInputMessage="1" showErrorMessage="1" sqref="L15:T15" xr:uid="{00000000-0002-0000-0000-00000C000000}">
      <formula1>"選択して下さい,本紙を使用,別紙を使用"</formula1>
    </dataValidation>
    <dataValidation type="list" allowBlank="1" showInputMessage="1" showErrorMessage="1" sqref="K9:O9" xr:uid="{00000000-0002-0000-0000-00000D000000}">
      <formula1>"1,2,3,4,5,6,7,8,9,10,11,12"</formula1>
    </dataValidation>
    <dataValidation type="textLength" imeMode="halfAlpha" allowBlank="1" showInputMessage="1" showErrorMessage="1" sqref="F22:T23" xr:uid="{00000000-0002-0000-0000-00000E000000}">
      <formula1>0</formula1>
      <formula2>15</formula2>
    </dataValidation>
    <dataValidation type="list" allowBlank="1" showInputMessage="1" showErrorMessage="1" sqref="F25:T25" xr:uid="{00000000-0002-0000-0000-00000F000000}">
      <formula1>"選択して下さい,無し,有り"</formula1>
    </dataValidation>
    <dataValidation type="whole" imeMode="halfAlpha" allowBlank="1" showInputMessage="1" showErrorMessage="1" error="西暦(4桁)で入力してください。_x000a_" sqref="G9" xr:uid="{00000000-0002-0000-0000-000010000000}">
      <formula1>2000</formula1>
      <formula2>9999</formula2>
    </dataValidation>
    <dataValidation type="list" allowBlank="1" showInputMessage="1" showErrorMessage="1" sqref="K10:O10" xr:uid="{C3E85D48-3843-4191-BE6D-765B6DF89B52}">
      <formula1>INDIRECT($G$10&amp;$K$9)</formula1>
    </dataValidation>
  </dataValidations>
  <pageMargins left="1.1023622047244095" right="0.70866141732283472" top="0.74803149606299213" bottom="0.74803149606299213"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D9E1082-3FB8-4778-9548-37F78CA99674}">
          <x14:formula1>
            <xm:f>IF(K9="",【引用】!$AG$3,IF(K9&lt;&gt;12,【引用】!$AG$3:$AI$3,【引用】!$AG$3:$AH$3))</xm:f>
          </x14:formula1>
          <xm:sqref>G10:J10</xm:sqref>
        </x14:dataValidation>
        <x14:dataValidation type="list" allowBlank="1" showInputMessage="1" showErrorMessage="1" xr:uid="{00000000-0002-0000-0000-000011000000}">
          <x14:formula1>
            <xm:f>【引用】!$C$1:$C$234</xm:f>
          </x14:formula1>
          <xm:sqref>G16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0" tint="-0.499984740745262"/>
  </sheetPr>
  <dimension ref="A1:AI233"/>
  <sheetViews>
    <sheetView zoomScale="85" zoomScaleNormal="85" workbookViewId="0"/>
  </sheetViews>
  <sheetFormatPr defaultRowHeight="13" x14ac:dyDescent="0.2"/>
  <cols>
    <col min="1" max="1" width="8.90625"/>
    <col min="2" max="2" width="15.6328125" customWidth="1"/>
    <col min="3" max="3" width="21.453125" style="37" customWidth="1"/>
    <col min="4" max="4" width="16.7265625" bestFit="1" customWidth="1"/>
    <col min="5" max="5" width="28" bestFit="1" customWidth="1"/>
    <col min="6" max="6" width="30.08984375" bestFit="1" customWidth="1"/>
    <col min="7" max="10" width="28" bestFit="1" customWidth="1"/>
    <col min="11" max="12" width="32.26953125" bestFit="1" customWidth="1"/>
    <col min="13" max="13" width="28" bestFit="1" customWidth="1"/>
    <col min="14" max="14" width="6" bestFit="1" customWidth="1"/>
    <col min="15" max="15" width="17.7265625" customWidth="1"/>
    <col min="16" max="16" width="15.26953125" customWidth="1"/>
    <col min="17" max="17" width="6.36328125" customWidth="1"/>
    <col min="18" max="18" width="5.36328125" bestFit="1" customWidth="1"/>
    <col min="19" max="19" width="18.453125" customWidth="1"/>
    <col min="21" max="21" width="4.08984375" bestFit="1" customWidth="1"/>
    <col min="22" max="29" width="3" bestFit="1" customWidth="1"/>
    <col min="30" max="31" width="3" customWidth="1"/>
    <col min="32" max="32" width="4.08984375" bestFit="1" customWidth="1"/>
  </cols>
  <sheetData>
    <row r="1" spans="1:35" x14ac:dyDescent="0.2">
      <c r="A1" t="s">
        <v>849</v>
      </c>
      <c r="B1" t="s">
        <v>850</v>
      </c>
      <c r="C1" s="37" t="s">
        <v>787</v>
      </c>
      <c r="O1" t="s">
        <v>460</v>
      </c>
    </row>
    <row r="2" spans="1:35" x14ac:dyDescent="0.2">
      <c r="A2">
        <v>103</v>
      </c>
      <c r="B2" t="s">
        <v>187</v>
      </c>
      <c r="C2" s="38" t="str">
        <f>A2&amp;" "&amp;B2</f>
        <v>103 韓国</v>
      </c>
      <c r="D2" t="s">
        <v>784</v>
      </c>
      <c r="E2" s="8" t="s">
        <v>12</v>
      </c>
      <c r="F2" s="8" t="s">
        <v>13</v>
      </c>
      <c r="G2" s="8" t="s">
        <v>14</v>
      </c>
      <c r="H2" s="8" t="s">
        <v>15</v>
      </c>
      <c r="I2" s="8" t="s">
        <v>16</v>
      </c>
      <c r="J2" s="8" t="s">
        <v>17</v>
      </c>
      <c r="K2" s="8" t="s">
        <v>18</v>
      </c>
      <c r="L2" s="8" t="s">
        <v>19</v>
      </c>
      <c r="M2" s="8" t="s">
        <v>173</v>
      </c>
      <c r="N2" s="8"/>
      <c r="O2" s="8" t="s">
        <v>12</v>
      </c>
      <c r="P2" s="8" t="s">
        <v>471</v>
      </c>
      <c r="Q2" s="8" t="s">
        <v>470</v>
      </c>
    </row>
    <row r="3" spans="1:35" ht="13.5" customHeight="1" x14ac:dyDescent="0.2">
      <c r="A3">
        <v>104</v>
      </c>
      <c r="B3" t="s">
        <v>188</v>
      </c>
      <c r="C3" s="38" t="str">
        <f t="shared" ref="C3:C66" si="0">A3&amp;" "&amp;B3</f>
        <v>104 北朝鮮</v>
      </c>
      <c r="E3" t="s">
        <v>20</v>
      </c>
      <c r="F3" t="s">
        <v>20</v>
      </c>
      <c r="G3" t="s">
        <v>440</v>
      </c>
      <c r="H3" t="s">
        <v>20</v>
      </c>
      <c r="I3" t="s">
        <v>20</v>
      </c>
      <c r="J3" t="s">
        <v>20</v>
      </c>
      <c r="K3" t="s">
        <v>20</v>
      </c>
      <c r="L3" t="s">
        <v>20</v>
      </c>
      <c r="M3" t="s">
        <v>20</v>
      </c>
      <c r="N3" t="s">
        <v>461</v>
      </c>
      <c r="O3" t="s">
        <v>20</v>
      </c>
      <c r="P3" t="str">
        <f>CONCATENATE(N3,"税関",O3)</f>
        <v>東京税関（本関）</v>
      </c>
      <c r="Q3">
        <v>1000</v>
      </c>
      <c r="R3" s="8" t="s">
        <v>490</v>
      </c>
      <c r="S3" s="8" t="s">
        <v>635</v>
      </c>
      <c r="U3">
        <v>2</v>
      </c>
      <c r="AG3" t="s">
        <v>787</v>
      </c>
      <c r="AH3" t="s">
        <v>789</v>
      </c>
      <c r="AI3" t="s">
        <v>450</v>
      </c>
    </row>
    <row r="4" spans="1:35" ht="13.5" customHeight="1" x14ac:dyDescent="0.2">
      <c r="A4">
        <v>105</v>
      </c>
      <c r="B4" t="s">
        <v>189</v>
      </c>
      <c r="C4" s="38" t="str">
        <f t="shared" si="0"/>
        <v>105 中国</v>
      </c>
      <c r="E4" t="s">
        <v>21</v>
      </c>
      <c r="F4" t="s">
        <v>35</v>
      </c>
      <c r="G4" t="s">
        <v>438</v>
      </c>
      <c r="H4" t="s">
        <v>77</v>
      </c>
      <c r="I4" t="s">
        <v>97</v>
      </c>
      <c r="J4" t="s">
        <v>115</v>
      </c>
      <c r="K4" t="s">
        <v>139</v>
      </c>
      <c r="L4" t="s">
        <v>154</v>
      </c>
      <c r="M4" t="s">
        <v>174</v>
      </c>
      <c r="N4" t="s">
        <v>461</v>
      </c>
      <c r="O4" t="s">
        <v>21</v>
      </c>
      <c r="P4" t="str">
        <f t="shared" ref="P4:P27" si="1">CONCATENATE(N4,"税関",O4)</f>
        <v>東京税関東京外郵出張所</v>
      </c>
      <c r="Q4">
        <v>1001</v>
      </c>
      <c r="R4" t="s">
        <v>491</v>
      </c>
      <c r="S4" t="s">
        <v>636</v>
      </c>
      <c r="U4">
        <v>3</v>
      </c>
      <c r="V4">
        <v>3</v>
      </c>
    </row>
    <row r="5" spans="1:35" x14ac:dyDescent="0.2">
      <c r="A5">
        <v>106</v>
      </c>
      <c r="B5" t="s">
        <v>190</v>
      </c>
      <c r="C5" s="38" t="str">
        <f t="shared" si="0"/>
        <v>106 台湾</v>
      </c>
      <c r="E5" t="s">
        <v>22</v>
      </c>
      <c r="F5" t="s">
        <v>36</v>
      </c>
      <c r="G5" t="s">
        <v>439</v>
      </c>
      <c r="H5" t="s">
        <v>78</v>
      </c>
      <c r="I5" t="s">
        <v>98</v>
      </c>
      <c r="J5" t="s">
        <v>116</v>
      </c>
      <c r="K5" t="s">
        <v>140</v>
      </c>
      <c r="L5" t="s">
        <v>155</v>
      </c>
      <c r="M5" t="s">
        <v>175</v>
      </c>
      <c r="N5" t="s">
        <v>461</v>
      </c>
      <c r="O5" t="s">
        <v>22</v>
      </c>
      <c r="P5" t="str">
        <f t="shared" si="1"/>
        <v>東京税関立川出張所</v>
      </c>
      <c r="Q5">
        <v>1005</v>
      </c>
      <c r="R5" t="s">
        <v>492</v>
      </c>
      <c r="S5" t="s">
        <v>637</v>
      </c>
      <c r="U5">
        <v>4</v>
      </c>
      <c r="V5">
        <v>4</v>
      </c>
      <c r="W5">
        <v>4</v>
      </c>
    </row>
    <row r="6" spans="1:35" x14ac:dyDescent="0.2">
      <c r="A6">
        <v>107</v>
      </c>
      <c r="B6" t="s">
        <v>191</v>
      </c>
      <c r="C6" s="38" t="str">
        <f t="shared" si="0"/>
        <v>107 モンゴル</v>
      </c>
      <c r="E6" t="s">
        <v>23</v>
      </c>
      <c r="F6" t="s">
        <v>37</v>
      </c>
      <c r="G6" t="s">
        <v>58</v>
      </c>
      <c r="H6" t="s">
        <v>79</v>
      </c>
      <c r="I6" t="s">
        <v>442</v>
      </c>
      <c r="J6" t="s">
        <v>117</v>
      </c>
      <c r="K6" t="s">
        <v>141</v>
      </c>
      <c r="L6" t="s">
        <v>156</v>
      </c>
      <c r="M6" t="s">
        <v>176</v>
      </c>
      <c r="N6" t="s">
        <v>461</v>
      </c>
      <c r="O6" t="s">
        <v>23</v>
      </c>
      <c r="P6" t="str">
        <f t="shared" si="1"/>
        <v>東京税関前橋出張所</v>
      </c>
      <c r="Q6">
        <v>1006</v>
      </c>
      <c r="R6" t="s">
        <v>493</v>
      </c>
      <c r="S6" t="s">
        <v>638</v>
      </c>
      <c r="U6">
        <v>5</v>
      </c>
      <c r="V6">
        <v>5</v>
      </c>
      <c r="W6">
        <v>5</v>
      </c>
      <c r="X6">
        <v>5</v>
      </c>
    </row>
    <row r="7" spans="1:35" x14ac:dyDescent="0.2">
      <c r="A7">
        <v>108</v>
      </c>
      <c r="B7" t="s">
        <v>192</v>
      </c>
      <c r="C7" s="38" t="str">
        <f t="shared" si="0"/>
        <v>108 香港</v>
      </c>
      <c r="E7" t="s">
        <v>24</v>
      </c>
      <c r="F7" t="s">
        <v>38</v>
      </c>
      <c r="G7" t="s">
        <v>59</v>
      </c>
      <c r="H7" t="s">
        <v>80</v>
      </c>
      <c r="I7" t="s">
        <v>443</v>
      </c>
      <c r="J7" t="s">
        <v>118</v>
      </c>
      <c r="K7" t="s">
        <v>142</v>
      </c>
      <c r="L7" t="s">
        <v>157</v>
      </c>
      <c r="M7" t="s">
        <v>177</v>
      </c>
      <c r="N7" t="s">
        <v>461</v>
      </c>
      <c r="O7" t="s">
        <v>24</v>
      </c>
      <c r="P7" t="str">
        <f t="shared" si="1"/>
        <v>東京税関大井出張所</v>
      </c>
      <c r="Q7">
        <v>1007</v>
      </c>
      <c r="R7" t="s">
        <v>494</v>
      </c>
      <c r="S7" t="s">
        <v>639</v>
      </c>
      <c r="U7">
        <v>6</v>
      </c>
      <c r="V7">
        <v>6</v>
      </c>
      <c r="W7">
        <v>6</v>
      </c>
      <c r="X7">
        <v>6</v>
      </c>
      <c r="Y7">
        <v>6</v>
      </c>
    </row>
    <row r="8" spans="1:35" x14ac:dyDescent="0.2">
      <c r="A8">
        <v>110</v>
      </c>
      <c r="B8" t="s">
        <v>193</v>
      </c>
      <c r="C8" s="38" t="str">
        <f t="shared" si="0"/>
        <v>110 ベトナム</v>
      </c>
      <c r="E8" t="s">
        <v>946</v>
      </c>
      <c r="F8" t="s">
        <v>39</v>
      </c>
      <c r="G8" t="s">
        <v>60</v>
      </c>
      <c r="H8" t="s">
        <v>81</v>
      </c>
      <c r="I8" t="s">
        <v>444</v>
      </c>
      <c r="J8" t="s">
        <v>119</v>
      </c>
      <c r="K8" t="s">
        <v>143</v>
      </c>
      <c r="L8" t="s">
        <v>158</v>
      </c>
      <c r="M8" s="116" t="s">
        <v>886</v>
      </c>
      <c r="N8" t="s">
        <v>461</v>
      </c>
      <c r="O8" t="s">
        <v>946</v>
      </c>
      <c r="P8" t="str">
        <f t="shared" si="1"/>
        <v>東京税関山梨政令派出所</v>
      </c>
      <c r="Q8">
        <v>1008</v>
      </c>
      <c r="R8" t="s">
        <v>495</v>
      </c>
      <c r="S8" t="s">
        <v>640</v>
      </c>
      <c r="U8">
        <v>7</v>
      </c>
      <c r="V8">
        <v>7</v>
      </c>
      <c r="W8">
        <v>7</v>
      </c>
      <c r="X8">
        <v>7</v>
      </c>
      <c r="Y8">
        <v>7</v>
      </c>
      <c r="Z8">
        <v>7</v>
      </c>
    </row>
    <row r="9" spans="1:35" x14ac:dyDescent="0.2">
      <c r="A9">
        <v>111</v>
      </c>
      <c r="B9" t="s">
        <v>194</v>
      </c>
      <c r="C9" s="38" t="str">
        <f t="shared" si="0"/>
        <v>111 タイ</v>
      </c>
      <c r="E9" t="s">
        <v>891</v>
      </c>
      <c r="F9" t="s">
        <v>40</v>
      </c>
      <c r="G9" t="s">
        <v>432</v>
      </c>
      <c r="H9" t="s">
        <v>82</v>
      </c>
      <c r="I9" t="s">
        <v>445</v>
      </c>
      <c r="J9" t="s">
        <v>120</v>
      </c>
      <c r="K9" t="s">
        <v>144</v>
      </c>
      <c r="L9" t="s">
        <v>159</v>
      </c>
      <c r="M9" t="s">
        <v>178</v>
      </c>
      <c r="N9" t="s">
        <v>461</v>
      </c>
      <c r="O9" t="s">
        <v>891</v>
      </c>
      <c r="P9" t="str">
        <f t="shared" si="1"/>
        <v>東京税関前橋出張所太田政令派出所</v>
      </c>
      <c r="Q9">
        <v>1009</v>
      </c>
      <c r="R9" t="s">
        <v>496</v>
      </c>
      <c r="S9" t="s">
        <v>641</v>
      </c>
      <c r="U9">
        <v>8</v>
      </c>
      <c r="V9">
        <v>8</v>
      </c>
      <c r="W9">
        <v>8</v>
      </c>
      <c r="X9">
        <v>8</v>
      </c>
      <c r="Y9">
        <v>8</v>
      </c>
      <c r="Z9">
        <v>8</v>
      </c>
      <c r="AA9">
        <v>8</v>
      </c>
    </row>
    <row r="10" spans="1:35" x14ac:dyDescent="0.2">
      <c r="A10">
        <v>112</v>
      </c>
      <c r="B10" t="s">
        <v>195</v>
      </c>
      <c r="C10" s="38" t="str">
        <f t="shared" si="0"/>
        <v>112 シンガポール</v>
      </c>
      <c r="E10" t="s">
        <v>25</v>
      </c>
      <c r="F10" t="s">
        <v>41</v>
      </c>
      <c r="G10" t="s">
        <v>433</v>
      </c>
      <c r="H10" t="s">
        <v>83</v>
      </c>
      <c r="I10" t="s">
        <v>99</v>
      </c>
      <c r="J10" t="s">
        <v>121</v>
      </c>
      <c r="K10" t="s">
        <v>145</v>
      </c>
      <c r="L10" t="s">
        <v>160</v>
      </c>
      <c r="M10" t="s">
        <v>179</v>
      </c>
      <c r="N10" t="s">
        <v>461</v>
      </c>
      <c r="O10" t="s">
        <v>25</v>
      </c>
      <c r="P10" t="str">
        <f t="shared" si="1"/>
        <v>東京税関東京航空貨物出張所</v>
      </c>
      <c r="Q10">
        <v>1012</v>
      </c>
      <c r="R10" t="s">
        <v>497</v>
      </c>
      <c r="S10" t="s">
        <v>642</v>
      </c>
      <c r="U10">
        <v>9</v>
      </c>
      <c r="V10">
        <v>9</v>
      </c>
      <c r="W10">
        <v>9</v>
      </c>
      <c r="X10">
        <v>9</v>
      </c>
      <c r="Y10">
        <v>9</v>
      </c>
      <c r="Z10">
        <v>9</v>
      </c>
      <c r="AA10">
        <v>9</v>
      </c>
      <c r="AB10">
        <v>9</v>
      </c>
    </row>
    <row r="11" spans="1:35" x14ac:dyDescent="0.2">
      <c r="A11">
        <v>113</v>
      </c>
      <c r="B11" t="s">
        <v>196</v>
      </c>
      <c r="C11" s="38" t="str">
        <f t="shared" si="0"/>
        <v>113 マレーシア</v>
      </c>
      <c r="E11" t="s">
        <v>183</v>
      </c>
      <c r="F11" t="s">
        <v>42</v>
      </c>
      <c r="G11" t="s">
        <v>61</v>
      </c>
      <c r="H11" t="s">
        <v>84</v>
      </c>
      <c r="I11" t="s">
        <v>100</v>
      </c>
      <c r="J11" t="s">
        <v>446</v>
      </c>
      <c r="K11" t="s">
        <v>146</v>
      </c>
      <c r="L11" t="s">
        <v>161</v>
      </c>
      <c r="M11" t="s">
        <v>180</v>
      </c>
      <c r="N11" t="s">
        <v>461</v>
      </c>
      <c r="O11" t="s">
        <v>183</v>
      </c>
      <c r="P11" t="str">
        <f t="shared" si="1"/>
        <v>東京税関羽田税関支署</v>
      </c>
      <c r="Q11">
        <v>1030</v>
      </c>
      <c r="R11" t="s">
        <v>498</v>
      </c>
      <c r="S11" t="s">
        <v>643</v>
      </c>
      <c r="U11">
        <v>10</v>
      </c>
      <c r="V11">
        <v>10</v>
      </c>
      <c r="W11">
        <v>10</v>
      </c>
      <c r="X11">
        <v>10</v>
      </c>
      <c r="Y11">
        <v>10</v>
      </c>
      <c r="Z11">
        <v>10</v>
      </c>
      <c r="AA11">
        <v>10</v>
      </c>
      <c r="AB11">
        <v>10</v>
      </c>
      <c r="AC11">
        <v>10</v>
      </c>
    </row>
    <row r="12" spans="1:35" x14ac:dyDescent="0.2">
      <c r="A12">
        <v>116</v>
      </c>
      <c r="B12" t="s">
        <v>197</v>
      </c>
      <c r="C12" s="38" t="str">
        <f t="shared" si="0"/>
        <v>116 ブルネイ</v>
      </c>
      <c r="E12" t="s">
        <v>26</v>
      </c>
      <c r="F12" t="s">
        <v>43</v>
      </c>
      <c r="G12" t="s">
        <v>441</v>
      </c>
      <c r="H12" t="s">
        <v>85</v>
      </c>
      <c r="I12" t="s">
        <v>101</v>
      </c>
      <c r="J12" t="s">
        <v>122</v>
      </c>
      <c r="K12" t="s">
        <v>147</v>
      </c>
      <c r="L12" t="s">
        <v>162</v>
      </c>
      <c r="M12" t="s">
        <v>181</v>
      </c>
      <c r="N12" t="s">
        <v>461</v>
      </c>
      <c r="O12" t="s">
        <v>26</v>
      </c>
      <c r="P12" t="str">
        <f t="shared" si="1"/>
        <v>東京税関成田航空貨物出張所</v>
      </c>
      <c r="Q12">
        <v>1040</v>
      </c>
      <c r="R12" t="s">
        <v>499</v>
      </c>
      <c r="S12" t="s">
        <v>644</v>
      </c>
      <c r="U12">
        <v>11</v>
      </c>
      <c r="V12">
        <v>11</v>
      </c>
      <c r="W12">
        <v>11</v>
      </c>
      <c r="X12">
        <v>11</v>
      </c>
      <c r="Y12">
        <v>11</v>
      </c>
      <c r="Z12">
        <v>11</v>
      </c>
      <c r="AA12">
        <v>11</v>
      </c>
      <c r="AB12">
        <v>11</v>
      </c>
      <c r="AC12">
        <v>11</v>
      </c>
      <c r="AD12">
        <v>11</v>
      </c>
    </row>
    <row r="13" spans="1:35" x14ac:dyDescent="0.2">
      <c r="A13">
        <v>117</v>
      </c>
      <c r="B13" t="s">
        <v>198</v>
      </c>
      <c r="C13" s="38" t="str">
        <f t="shared" si="0"/>
        <v>117 フィリピン</v>
      </c>
      <c r="E13" t="s">
        <v>27</v>
      </c>
      <c r="F13" t="s">
        <v>44</v>
      </c>
      <c r="G13" t="s">
        <v>62</v>
      </c>
      <c r="H13" t="s">
        <v>86</v>
      </c>
      <c r="I13" t="s">
        <v>102</v>
      </c>
      <c r="J13" t="s">
        <v>123</v>
      </c>
      <c r="K13" t="s">
        <v>148</v>
      </c>
      <c r="L13" t="s">
        <v>163</v>
      </c>
      <c r="N13" t="s">
        <v>461</v>
      </c>
      <c r="O13" t="s">
        <v>27</v>
      </c>
      <c r="P13" t="str">
        <f t="shared" si="1"/>
        <v>東京税関成田税関支署</v>
      </c>
      <c r="Q13">
        <v>1041</v>
      </c>
      <c r="R13" t="s">
        <v>500</v>
      </c>
      <c r="S13" t="s">
        <v>878</v>
      </c>
      <c r="U13">
        <v>12</v>
      </c>
      <c r="V13">
        <v>12</v>
      </c>
      <c r="W13">
        <v>12</v>
      </c>
      <c r="X13">
        <v>12</v>
      </c>
      <c r="Y13">
        <v>12</v>
      </c>
      <c r="Z13">
        <v>12</v>
      </c>
      <c r="AA13">
        <v>12</v>
      </c>
      <c r="AB13">
        <v>12</v>
      </c>
      <c r="AC13">
        <v>12</v>
      </c>
      <c r="AD13">
        <v>12</v>
      </c>
      <c r="AE13">
        <v>12</v>
      </c>
    </row>
    <row r="14" spans="1:35" x14ac:dyDescent="0.2">
      <c r="A14">
        <v>118</v>
      </c>
      <c r="B14" t="s">
        <v>199</v>
      </c>
      <c r="C14" s="38" t="str">
        <f t="shared" si="0"/>
        <v>118 インドネシア</v>
      </c>
      <c r="E14" t="s">
        <v>28</v>
      </c>
      <c r="F14" t="s">
        <v>45</v>
      </c>
      <c r="G14" t="s">
        <v>63</v>
      </c>
      <c r="H14" t="s">
        <v>87</v>
      </c>
      <c r="I14" t="s">
        <v>103</v>
      </c>
      <c r="J14" t="s">
        <v>124</v>
      </c>
      <c r="K14" t="s">
        <v>149</v>
      </c>
      <c r="L14" t="s">
        <v>182</v>
      </c>
      <c r="N14" t="s">
        <v>461</v>
      </c>
      <c r="O14" t="s">
        <v>28</v>
      </c>
      <c r="P14" t="str">
        <f t="shared" si="1"/>
        <v>東京税関新潟税関支署</v>
      </c>
      <c r="Q14">
        <v>1200</v>
      </c>
      <c r="R14" t="s">
        <v>501</v>
      </c>
      <c r="S14" t="s">
        <v>645</v>
      </c>
    </row>
    <row r="15" spans="1:35" x14ac:dyDescent="0.2">
      <c r="A15">
        <v>120</v>
      </c>
      <c r="B15" t="s">
        <v>200</v>
      </c>
      <c r="C15" s="38" t="str">
        <f t="shared" si="0"/>
        <v>120 カンボジア</v>
      </c>
      <c r="E15" t="s">
        <v>29</v>
      </c>
      <c r="F15" t="s">
        <v>46</v>
      </c>
      <c r="G15" t="s">
        <v>434</v>
      </c>
      <c r="H15" t="s">
        <v>88</v>
      </c>
      <c r="I15" t="s">
        <v>104</v>
      </c>
      <c r="J15" t="s">
        <v>125</v>
      </c>
      <c r="K15" t="s">
        <v>150</v>
      </c>
      <c r="L15" t="s">
        <v>164</v>
      </c>
      <c r="N15" t="s">
        <v>461</v>
      </c>
      <c r="O15" t="s">
        <v>29</v>
      </c>
      <c r="P15" t="str">
        <f t="shared" si="1"/>
        <v>東京税関新潟税関支署東港出張所</v>
      </c>
      <c r="Q15">
        <v>1202</v>
      </c>
      <c r="R15" t="s">
        <v>502</v>
      </c>
      <c r="S15" t="s">
        <v>646</v>
      </c>
    </row>
    <row r="16" spans="1:35" x14ac:dyDescent="0.2">
      <c r="A16">
        <v>121</v>
      </c>
      <c r="B16" t="s">
        <v>201</v>
      </c>
      <c r="C16" s="38" t="str">
        <f t="shared" si="0"/>
        <v>121 ラオス</v>
      </c>
      <c r="E16" t="s">
        <v>431</v>
      </c>
      <c r="F16" t="s">
        <v>47</v>
      </c>
      <c r="G16" t="s">
        <v>64</v>
      </c>
      <c r="H16" t="s">
        <v>89</v>
      </c>
      <c r="I16" t="s">
        <v>105</v>
      </c>
      <c r="J16" t="s">
        <v>126</v>
      </c>
      <c r="K16" t="s">
        <v>151</v>
      </c>
      <c r="L16" t="s">
        <v>165</v>
      </c>
      <c r="N16" t="s">
        <v>461</v>
      </c>
      <c r="O16" t="s">
        <v>431</v>
      </c>
      <c r="P16" t="str">
        <f t="shared" si="1"/>
        <v>東京税関新潟税関支署三条・燕政令派出所</v>
      </c>
      <c r="Q16">
        <v>1203</v>
      </c>
      <c r="R16" t="s">
        <v>503</v>
      </c>
      <c r="S16" t="s">
        <v>647</v>
      </c>
    </row>
    <row r="17" spans="1:19" x14ac:dyDescent="0.2">
      <c r="A17">
        <v>122</v>
      </c>
      <c r="B17" t="s">
        <v>202</v>
      </c>
      <c r="C17" s="38" t="str">
        <f t="shared" si="0"/>
        <v>122 ミャンマー</v>
      </c>
      <c r="E17" t="s">
        <v>30</v>
      </c>
      <c r="F17" t="s">
        <v>48</v>
      </c>
      <c r="G17" t="s">
        <v>435</v>
      </c>
      <c r="H17" t="s">
        <v>90</v>
      </c>
      <c r="I17" t="s">
        <v>106</v>
      </c>
      <c r="J17" t="s">
        <v>127</v>
      </c>
      <c r="K17" t="s">
        <v>152</v>
      </c>
      <c r="L17" t="s">
        <v>166</v>
      </c>
      <c r="N17" t="s">
        <v>461</v>
      </c>
      <c r="O17" t="s">
        <v>30</v>
      </c>
      <c r="P17" t="str">
        <f t="shared" si="1"/>
        <v>東京税関新潟税関支署直江津出張所</v>
      </c>
      <c r="Q17">
        <v>1220</v>
      </c>
      <c r="R17" t="s">
        <v>504</v>
      </c>
      <c r="S17" t="s">
        <v>648</v>
      </c>
    </row>
    <row r="18" spans="1:19" x14ac:dyDescent="0.2">
      <c r="A18">
        <v>123</v>
      </c>
      <c r="B18" t="s">
        <v>203</v>
      </c>
      <c r="C18" s="38" t="str">
        <f t="shared" si="0"/>
        <v>123 インド</v>
      </c>
      <c r="E18" t="s">
        <v>31</v>
      </c>
      <c r="F18" t="s">
        <v>49</v>
      </c>
      <c r="G18" t="s">
        <v>65</v>
      </c>
      <c r="H18" t="s">
        <v>91</v>
      </c>
      <c r="I18" t="s">
        <v>107</v>
      </c>
      <c r="J18" t="s">
        <v>128</v>
      </c>
      <c r="K18" t="s">
        <v>153</v>
      </c>
      <c r="L18" t="s">
        <v>167</v>
      </c>
      <c r="N18" t="s">
        <v>461</v>
      </c>
      <c r="O18" t="s">
        <v>31</v>
      </c>
      <c r="P18" t="str">
        <f t="shared" si="1"/>
        <v>東京税関新潟税関支署柏崎出張所</v>
      </c>
      <c r="Q18">
        <v>1230</v>
      </c>
      <c r="R18" t="s">
        <v>505</v>
      </c>
      <c r="S18" t="s">
        <v>649</v>
      </c>
    </row>
    <row r="19" spans="1:19" x14ac:dyDescent="0.2">
      <c r="A19">
        <v>124</v>
      </c>
      <c r="B19" t="s">
        <v>204</v>
      </c>
      <c r="C19" s="38" t="str">
        <f t="shared" si="0"/>
        <v>124 パキスタン</v>
      </c>
      <c r="E19" t="s">
        <v>32</v>
      </c>
      <c r="F19" t="s">
        <v>50</v>
      </c>
      <c r="G19" t="s">
        <v>66</v>
      </c>
      <c r="H19" t="s">
        <v>92</v>
      </c>
      <c r="I19" t="s">
        <v>108</v>
      </c>
      <c r="J19" t="s">
        <v>129</v>
      </c>
      <c r="L19" t="s">
        <v>168</v>
      </c>
      <c r="N19" t="s">
        <v>461</v>
      </c>
      <c r="O19" t="s">
        <v>32</v>
      </c>
      <c r="P19" t="str">
        <f t="shared" si="1"/>
        <v>東京税関新潟税関支署新潟空港出張所</v>
      </c>
      <c r="Q19">
        <v>1240</v>
      </c>
      <c r="R19" t="s">
        <v>506</v>
      </c>
      <c r="S19" t="s">
        <v>650</v>
      </c>
    </row>
    <row r="20" spans="1:19" x14ac:dyDescent="0.2">
      <c r="A20">
        <v>125</v>
      </c>
      <c r="B20" t="s">
        <v>205</v>
      </c>
      <c r="C20" s="38" t="str">
        <f t="shared" si="0"/>
        <v>125 スリランカ</v>
      </c>
      <c r="E20" t="s">
        <v>33</v>
      </c>
      <c r="F20" t="s">
        <v>51</v>
      </c>
      <c r="G20" t="s">
        <v>67</v>
      </c>
      <c r="H20" t="s">
        <v>93</v>
      </c>
      <c r="I20" t="s">
        <v>109</v>
      </c>
      <c r="J20" t="s">
        <v>130</v>
      </c>
      <c r="L20" t="s">
        <v>169</v>
      </c>
      <c r="N20" t="s">
        <v>461</v>
      </c>
      <c r="O20" t="s">
        <v>33</v>
      </c>
      <c r="P20" t="str">
        <f t="shared" si="1"/>
        <v>東京税関酒田税関支署</v>
      </c>
      <c r="Q20">
        <v>1400</v>
      </c>
      <c r="R20" t="s">
        <v>889</v>
      </c>
      <c r="S20" t="s">
        <v>890</v>
      </c>
    </row>
    <row r="21" spans="1:19" x14ac:dyDescent="0.2">
      <c r="A21">
        <v>126</v>
      </c>
      <c r="B21" t="s">
        <v>206</v>
      </c>
      <c r="C21" s="38" t="str">
        <f t="shared" si="0"/>
        <v>126 モルディブ</v>
      </c>
      <c r="E21" t="s">
        <v>34</v>
      </c>
      <c r="F21" t="s">
        <v>52</v>
      </c>
      <c r="G21" t="s">
        <v>68</v>
      </c>
      <c r="H21" t="s">
        <v>94</v>
      </c>
      <c r="I21" t="s">
        <v>110</v>
      </c>
      <c r="J21" t="s">
        <v>131</v>
      </c>
      <c r="L21" t="s">
        <v>448</v>
      </c>
      <c r="N21" t="s">
        <v>461</v>
      </c>
      <c r="O21" t="s">
        <v>34</v>
      </c>
      <c r="P21" t="str">
        <f t="shared" si="1"/>
        <v>東京税関酒田税関支署山形出張所</v>
      </c>
      <c r="Q21">
        <v>1402</v>
      </c>
      <c r="R21" t="s">
        <v>507</v>
      </c>
      <c r="S21" t="s">
        <v>651</v>
      </c>
    </row>
    <row r="22" spans="1:19" x14ac:dyDescent="0.2">
      <c r="A22">
        <v>127</v>
      </c>
      <c r="B22" t="s">
        <v>207</v>
      </c>
      <c r="C22" s="38" t="str">
        <f t="shared" si="0"/>
        <v>127 バングラデシュ</v>
      </c>
      <c r="F22" t="s">
        <v>53</v>
      </c>
      <c r="G22" t="s">
        <v>69</v>
      </c>
      <c r="H22" t="s">
        <v>95</v>
      </c>
      <c r="I22" t="s">
        <v>111</v>
      </c>
      <c r="J22" t="s">
        <v>447</v>
      </c>
      <c r="L22" t="s">
        <v>449</v>
      </c>
      <c r="O22" s="8" t="s">
        <v>13</v>
      </c>
      <c r="P22" t="str">
        <f t="shared" si="1"/>
        <v>税関横浜</v>
      </c>
      <c r="Q22" s="8"/>
      <c r="R22" t="s">
        <v>508</v>
      </c>
      <c r="S22" t="s">
        <v>652</v>
      </c>
    </row>
    <row r="23" spans="1:19" x14ac:dyDescent="0.2">
      <c r="A23">
        <v>128</v>
      </c>
      <c r="B23" t="s">
        <v>208</v>
      </c>
      <c r="C23" s="38" t="str">
        <f t="shared" si="0"/>
        <v>128 東ティモール</v>
      </c>
      <c r="F23" t="s">
        <v>54</v>
      </c>
      <c r="G23" t="s">
        <v>436</v>
      </c>
      <c r="H23" t="s">
        <v>96</v>
      </c>
      <c r="I23" t="s">
        <v>112</v>
      </c>
      <c r="J23" t="s">
        <v>132</v>
      </c>
      <c r="L23" t="s">
        <v>170</v>
      </c>
      <c r="N23" t="s">
        <v>462</v>
      </c>
      <c r="O23" t="s">
        <v>20</v>
      </c>
      <c r="P23" t="str">
        <f t="shared" si="1"/>
        <v>横浜税関（本関）</v>
      </c>
      <c r="Q23">
        <v>2000</v>
      </c>
      <c r="R23" t="s">
        <v>509</v>
      </c>
      <c r="S23" t="s">
        <v>653</v>
      </c>
    </row>
    <row r="24" spans="1:19" x14ac:dyDescent="0.2">
      <c r="A24">
        <v>129</v>
      </c>
      <c r="B24" t="s">
        <v>209</v>
      </c>
      <c r="C24" s="38" t="str">
        <f t="shared" si="0"/>
        <v>129 マカオ</v>
      </c>
      <c r="F24" t="s">
        <v>55</v>
      </c>
      <c r="G24" t="s">
        <v>70</v>
      </c>
      <c r="I24" t="s">
        <v>113</v>
      </c>
      <c r="J24" t="s">
        <v>133</v>
      </c>
      <c r="L24" t="s">
        <v>171</v>
      </c>
      <c r="N24" t="s">
        <v>462</v>
      </c>
      <c r="O24" t="s">
        <v>35</v>
      </c>
      <c r="P24" t="str">
        <f t="shared" si="1"/>
        <v>横浜税関川崎外郵出張所</v>
      </c>
      <c r="Q24">
        <v>2001</v>
      </c>
      <c r="R24" t="s">
        <v>510</v>
      </c>
      <c r="S24" s="9" t="s">
        <v>654</v>
      </c>
    </row>
    <row r="25" spans="1:19" x14ac:dyDescent="0.2">
      <c r="A25">
        <v>130</v>
      </c>
      <c r="B25" t="s">
        <v>210</v>
      </c>
      <c r="C25" s="38" t="str">
        <f t="shared" si="0"/>
        <v>130 アフガニスタン</v>
      </c>
      <c r="F25" t="s">
        <v>56</v>
      </c>
      <c r="G25" t="s">
        <v>437</v>
      </c>
      <c r="I25" t="s">
        <v>114</v>
      </c>
      <c r="J25" t="s">
        <v>134</v>
      </c>
      <c r="L25" t="s">
        <v>172</v>
      </c>
      <c r="N25" t="s">
        <v>462</v>
      </c>
      <c r="O25" t="s">
        <v>36</v>
      </c>
      <c r="P25" t="str">
        <f t="shared" si="1"/>
        <v>横浜税関本牧埠頭出張所</v>
      </c>
      <c r="Q25">
        <v>2006</v>
      </c>
      <c r="R25" t="s">
        <v>511</v>
      </c>
      <c r="S25" t="s">
        <v>655</v>
      </c>
    </row>
    <row r="26" spans="1:19" x14ac:dyDescent="0.2">
      <c r="A26">
        <v>131</v>
      </c>
      <c r="B26" t="s">
        <v>211</v>
      </c>
      <c r="C26" s="38" t="str">
        <f t="shared" si="0"/>
        <v>131 ネパール</v>
      </c>
      <c r="F26" t="s">
        <v>57</v>
      </c>
      <c r="G26" t="s">
        <v>71</v>
      </c>
      <c r="J26" t="s">
        <v>135</v>
      </c>
      <c r="N26" t="s">
        <v>462</v>
      </c>
      <c r="O26" t="s">
        <v>37</v>
      </c>
      <c r="P26" t="str">
        <f t="shared" si="1"/>
        <v>横浜税関大黒埠頭出張所</v>
      </c>
      <c r="Q26">
        <v>2007</v>
      </c>
      <c r="R26" t="s">
        <v>512</v>
      </c>
      <c r="S26" t="s">
        <v>656</v>
      </c>
    </row>
    <row r="27" spans="1:19" x14ac:dyDescent="0.2">
      <c r="A27">
        <v>132</v>
      </c>
      <c r="B27" t="s">
        <v>212</v>
      </c>
      <c r="C27" s="38" t="str">
        <f t="shared" si="0"/>
        <v>132 ブータン</v>
      </c>
      <c r="G27" t="s">
        <v>72</v>
      </c>
      <c r="J27" t="s">
        <v>136</v>
      </c>
      <c r="N27" t="s">
        <v>462</v>
      </c>
      <c r="O27" t="s">
        <v>38</v>
      </c>
      <c r="P27" t="str">
        <f t="shared" si="1"/>
        <v>横浜税関川崎税関支署</v>
      </c>
      <c r="Q27">
        <v>2020</v>
      </c>
      <c r="R27" t="s">
        <v>513</v>
      </c>
      <c r="S27" t="s">
        <v>657</v>
      </c>
    </row>
    <row r="28" spans="1:19" x14ac:dyDescent="0.2">
      <c r="A28">
        <v>133</v>
      </c>
      <c r="B28" t="s">
        <v>213</v>
      </c>
      <c r="C28" s="38" t="str">
        <f t="shared" si="0"/>
        <v>133 イラン</v>
      </c>
      <c r="G28" t="s">
        <v>73</v>
      </c>
      <c r="J28" t="s">
        <v>137</v>
      </c>
      <c r="N28" t="s">
        <v>462</v>
      </c>
      <c r="O28" t="s">
        <v>39</v>
      </c>
      <c r="P28" t="str">
        <f t="shared" ref="P28:P66" si="2">CONCATENATE(N28,"税関",O28)</f>
        <v>横浜税関横須賀税関支署</v>
      </c>
      <c r="Q28">
        <v>2030</v>
      </c>
      <c r="R28" t="s">
        <v>514</v>
      </c>
      <c r="S28" t="s">
        <v>658</v>
      </c>
    </row>
    <row r="29" spans="1:19" x14ac:dyDescent="0.2">
      <c r="A29">
        <v>134</v>
      </c>
      <c r="B29" t="s">
        <v>214</v>
      </c>
      <c r="C29" s="38" t="str">
        <f t="shared" si="0"/>
        <v>134 イラク</v>
      </c>
      <c r="G29" t="s">
        <v>74</v>
      </c>
      <c r="J29" t="s">
        <v>138</v>
      </c>
      <c r="N29" t="s">
        <v>462</v>
      </c>
      <c r="O29" t="s">
        <v>40</v>
      </c>
      <c r="P29" t="str">
        <f t="shared" si="2"/>
        <v>横浜税関横須賀税関支署三崎監視署</v>
      </c>
      <c r="Q29">
        <v>2033</v>
      </c>
      <c r="R29" t="s">
        <v>888</v>
      </c>
      <c r="S29" t="s">
        <v>659</v>
      </c>
    </row>
    <row r="30" spans="1:19" x14ac:dyDescent="0.2">
      <c r="A30">
        <v>135</v>
      </c>
      <c r="B30" t="s">
        <v>215</v>
      </c>
      <c r="C30" s="38" t="str">
        <f t="shared" si="0"/>
        <v>135 バーレーン</v>
      </c>
      <c r="G30" t="s">
        <v>75</v>
      </c>
      <c r="N30" t="s">
        <v>462</v>
      </c>
      <c r="O30" t="s">
        <v>41</v>
      </c>
      <c r="P30" t="str">
        <f t="shared" si="2"/>
        <v>横浜税関千葉税関支署</v>
      </c>
      <c r="Q30">
        <v>2200</v>
      </c>
      <c r="R30" t="s">
        <v>515</v>
      </c>
      <c r="S30" t="s">
        <v>660</v>
      </c>
    </row>
    <row r="31" spans="1:19" x14ac:dyDescent="0.2">
      <c r="A31">
        <v>137</v>
      </c>
      <c r="B31" t="s">
        <v>216</v>
      </c>
      <c r="C31" s="38" t="str">
        <f t="shared" si="0"/>
        <v>137 サウジアラビア</v>
      </c>
      <c r="G31" t="s">
        <v>76</v>
      </c>
      <c r="N31" t="s">
        <v>462</v>
      </c>
      <c r="O31" t="s">
        <v>42</v>
      </c>
      <c r="P31" t="str">
        <f t="shared" si="2"/>
        <v>横浜税関千葉税関支署姉崎出張所</v>
      </c>
      <c r="Q31">
        <v>2202</v>
      </c>
      <c r="R31" t="s">
        <v>516</v>
      </c>
      <c r="S31" t="s">
        <v>661</v>
      </c>
    </row>
    <row r="32" spans="1:19" x14ac:dyDescent="0.2">
      <c r="A32">
        <v>138</v>
      </c>
      <c r="B32" t="s">
        <v>217</v>
      </c>
      <c r="C32" s="38" t="str">
        <f t="shared" si="0"/>
        <v>138 クウェート</v>
      </c>
      <c r="N32" t="s">
        <v>462</v>
      </c>
      <c r="O32" t="s">
        <v>43</v>
      </c>
      <c r="P32" t="str">
        <f t="shared" si="2"/>
        <v>横浜税関千葉税関支署銚子監視署</v>
      </c>
      <c r="Q32">
        <v>2203</v>
      </c>
      <c r="R32" t="s">
        <v>517</v>
      </c>
      <c r="S32" t="s">
        <v>662</v>
      </c>
    </row>
    <row r="33" spans="1:19" x14ac:dyDescent="0.2">
      <c r="A33">
        <v>140</v>
      </c>
      <c r="B33" t="s">
        <v>218</v>
      </c>
      <c r="C33" s="38" t="str">
        <f t="shared" si="0"/>
        <v>140 カタール</v>
      </c>
      <c r="N33" t="s">
        <v>462</v>
      </c>
      <c r="O33" t="s">
        <v>44</v>
      </c>
      <c r="P33" t="str">
        <f t="shared" si="2"/>
        <v>横浜税関千葉税関支署船橋市川出張所</v>
      </c>
      <c r="Q33">
        <v>2205</v>
      </c>
      <c r="R33" t="s">
        <v>518</v>
      </c>
      <c r="S33" t="s">
        <v>663</v>
      </c>
    </row>
    <row r="34" spans="1:19" x14ac:dyDescent="0.2">
      <c r="A34">
        <v>141</v>
      </c>
      <c r="B34" t="s">
        <v>219</v>
      </c>
      <c r="C34" s="38" t="str">
        <f t="shared" si="0"/>
        <v>141 オマーン</v>
      </c>
      <c r="N34" t="s">
        <v>462</v>
      </c>
      <c r="O34" t="s">
        <v>45</v>
      </c>
      <c r="P34" t="str">
        <f t="shared" si="2"/>
        <v>横浜税関千葉税関支署木更津出張所</v>
      </c>
      <c r="Q34">
        <v>2220</v>
      </c>
      <c r="R34" t="s">
        <v>519</v>
      </c>
      <c r="S34" t="s">
        <v>664</v>
      </c>
    </row>
    <row r="35" spans="1:19" x14ac:dyDescent="0.2">
      <c r="A35">
        <v>143</v>
      </c>
      <c r="B35" t="s">
        <v>220</v>
      </c>
      <c r="C35" s="38" t="str">
        <f t="shared" si="0"/>
        <v>143 イスラエル</v>
      </c>
      <c r="N35" t="s">
        <v>462</v>
      </c>
      <c r="O35" t="s">
        <v>46</v>
      </c>
      <c r="P35" t="str">
        <f t="shared" si="2"/>
        <v>横浜税関鹿島税関支署</v>
      </c>
      <c r="Q35">
        <v>2430</v>
      </c>
      <c r="R35" t="s">
        <v>520</v>
      </c>
      <c r="S35" t="s">
        <v>665</v>
      </c>
    </row>
    <row r="36" spans="1:19" x14ac:dyDescent="0.2">
      <c r="A36">
        <v>144</v>
      </c>
      <c r="B36" t="s">
        <v>221</v>
      </c>
      <c r="C36" s="38" t="str">
        <f t="shared" si="0"/>
        <v>144 ヨルダン</v>
      </c>
      <c r="N36" t="s">
        <v>462</v>
      </c>
      <c r="O36" t="s">
        <v>47</v>
      </c>
      <c r="P36" t="str">
        <f t="shared" si="2"/>
        <v>横浜税関鹿島税関支署日立出張所</v>
      </c>
      <c r="Q36">
        <v>2440</v>
      </c>
      <c r="R36" t="s">
        <v>521</v>
      </c>
      <c r="S36" t="s">
        <v>666</v>
      </c>
    </row>
    <row r="37" spans="1:19" x14ac:dyDescent="0.2">
      <c r="A37">
        <v>145</v>
      </c>
      <c r="B37" t="s">
        <v>222</v>
      </c>
      <c r="C37" s="38" t="str">
        <f t="shared" si="0"/>
        <v>145 シリア</v>
      </c>
      <c r="N37" t="s">
        <v>462</v>
      </c>
      <c r="O37" t="s">
        <v>48</v>
      </c>
      <c r="P37" t="str">
        <f t="shared" si="2"/>
        <v>横浜税関鹿島税関支署つくば出張所</v>
      </c>
      <c r="Q37">
        <v>2450</v>
      </c>
      <c r="R37" t="s">
        <v>522</v>
      </c>
      <c r="S37" t="s">
        <v>667</v>
      </c>
    </row>
    <row r="38" spans="1:19" x14ac:dyDescent="0.2">
      <c r="A38">
        <v>146</v>
      </c>
      <c r="B38" t="s">
        <v>223</v>
      </c>
      <c r="C38" s="38" t="str">
        <f t="shared" si="0"/>
        <v>146 レバノン</v>
      </c>
      <c r="N38" t="s">
        <v>462</v>
      </c>
      <c r="O38" t="s">
        <v>49</v>
      </c>
      <c r="P38" t="str">
        <f t="shared" si="2"/>
        <v>横浜税関鹿島税関支署茨城空港出張所</v>
      </c>
      <c r="Q38">
        <v>2460</v>
      </c>
      <c r="R38" t="s">
        <v>523</v>
      </c>
      <c r="S38" t="s">
        <v>668</v>
      </c>
    </row>
    <row r="39" spans="1:19" x14ac:dyDescent="0.2">
      <c r="A39">
        <v>147</v>
      </c>
      <c r="B39" t="s">
        <v>224</v>
      </c>
      <c r="C39" s="38" t="str">
        <f t="shared" si="0"/>
        <v>147 アラブ首長国連邦</v>
      </c>
      <c r="N39" t="s">
        <v>462</v>
      </c>
      <c r="O39" t="s">
        <v>50</v>
      </c>
      <c r="P39" t="str">
        <f t="shared" si="2"/>
        <v>横浜税関小名浜税関支署</v>
      </c>
      <c r="Q39">
        <v>2500</v>
      </c>
      <c r="R39" t="s">
        <v>524</v>
      </c>
      <c r="S39" t="s">
        <v>669</v>
      </c>
    </row>
    <row r="40" spans="1:19" x14ac:dyDescent="0.2">
      <c r="A40">
        <v>149</v>
      </c>
      <c r="B40" t="s">
        <v>225</v>
      </c>
      <c r="C40" s="38" t="str">
        <f t="shared" si="0"/>
        <v>149 イエメン</v>
      </c>
      <c r="N40" t="s">
        <v>462</v>
      </c>
      <c r="O40" t="s">
        <v>51</v>
      </c>
      <c r="P40" t="str">
        <f t="shared" si="2"/>
        <v>横浜税関小名浜税関支署相馬出張所</v>
      </c>
      <c r="Q40">
        <v>2520</v>
      </c>
      <c r="R40" t="s">
        <v>525</v>
      </c>
      <c r="S40" t="s">
        <v>670</v>
      </c>
    </row>
    <row r="41" spans="1:19" x14ac:dyDescent="0.2">
      <c r="A41">
        <v>150</v>
      </c>
      <c r="B41" t="s">
        <v>226</v>
      </c>
      <c r="C41" s="38" t="str">
        <f t="shared" si="0"/>
        <v>150 アゼルバイジャン</v>
      </c>
      <c r="N41" t="s">
        <v>462</v>
      </c>
      <c r="O41" t="s">
        <v>52</v>
      </c>
      <c r="P41" t="str">
        <f t="shared" si="2"/>
        <v>横浜税関小名浜税関支署福島空港出張所</v>
      </c>
      <c r="Q41">
        <v>2530</v>
      </c>
      <c r="R41" t="s">
        <v>526</v>
      </c>
      <c r="S41" t="s">
        <v>671</v>
      </c>
    </row>
    <row r="42" spans="1:19" x14ac:dyDescent="0.2">
      <c r="A42">
        <v>151</v>
      </c>
      <c r="B42" t="s">
        <v>227</v>
      </c>
      <c r="C42" s="38" t="str">
        <f t="shared" si="0"/>
        <v>151 アルメニア</v>
      </c>
      <c r="N42" t="s">
        <v>462</v>
      </c>
      <c r="O42" t="s">
        <v>53</v>
      </c>
      <c r="P42" t="str">
        <f t="shared" si="2"/>
        <v>横浜税関仙台塩釜税関支署</v>
      </c>
      <c r="Q42">
        <v>2600</v>
      </c>
      <c r="R42" t="s">
        <v>527</v>
      </c>
      <c r="S42" t="s">
        <v>672</v>
      </c>
    </row>
    <row r="43" spans="1:19" x14ac:dyDescent="0.2">
      <c r="A43">
        <v>152</v>
      </c>
      <c r="B43" t="s">
        <v>228</v>
      </c>
      <c r="C43" s="38" t="str">
        <f t="shared" si="0"/>
        <v>152 ウズベキスタン</v>
      </c>
      <c r="N43" t="s">
        <v>462</v>
      </c>
      <c r="O43" t="s">
        <v>54</v>
      </c>
      <c r="P43" t="str">
        <f t="shared" si="2"/>
        <v>横浜税関仙台塩釜税関支署石巻出張所</v>
      </c>
      <c r="Q43">
        <v>2620</v>
      </c>
      <c r="R43" t="s">
        <v>528</v>
      </c>
      <c r="S43" t="s">
        <v>673</v>
      </c>
    </row>
    <row r="44" spans="1:19" x14ac:dyDescent="0.2">
      <c r="A44">
        <v>153</v>
      </c>
      <c r="B44" t="s">
        <v>229</v>
      </c>
      <c r="C44" s="38" t="str">
        <f t="shared" si="0"/>
        <v>153 カザフスタン</v>
      </c>
      <c r="N44" t="s">
        <v>462</v>
      </c>
      <c r="O44" t="s">
        <v>55</v>
      </c>
      <c r="P44" t="str">
        <f t="shared" si="2"/>
        <v>横浜税関仙台塩釜税関支署気仙沼出張所</v>
      </c>
      <c r="Q44">
        <v>2640</v>
      </c>
      <c r="R44" t="s">
        <v>529</v>
      </c>
      <c r="S44" t="s">
        <v>674</v>
      </c>
    </row>
    <row r="45" spans="1:19" x14ac:dyDescent="0.2">
      <c r="A45">
        <v>154</v>
      </c>
      <c r="B45" t="s">
        <v>230</v>
      </c>
      <c r="C45" s="38" t="str">
        <f t="shared" si="0"/>
        <v>154 キルギス</v>
      </c>
      <c r="N45" t="s">
        <v>462</v>
      </c>
      <c r="O45" t="s">
        <v>56</v>
      </c>
      <c r="P45" t="str">
        <f t="shared" si="2"/>
        <v>横浜税関仙台空港税関支署</v>
      </c>
      <c r="Q45">
        <v>2650</v>
      </c>
      <c r="R45" t="s">
        <v>530</v>
      </c>
      <c r="S45" t="s">
        <v>675</v>
      </c>
    </row>
    <row r="46" spans="1:19" x14ac:dyDescent="0.2">
      <c r="A46">
        <v>155</v>
      </c>
      <c r="B46" t="s">
        <v>231</v>
      </c>
      <c r="C46" s="38" t="str">
        <f t="shared" si="0"/>
        <v>155 タジキスタン</v>
      </c>
      <c r="N46" t="s">
        <v>462</v>
      </c>
      <c r="O46" t="s">
        <v>57</v>
      </c>
      <c r="P46" t="str">
        <f t="shared" si="2"/>
        <v>横浜税関宇都宮出張所</v>
      </c>
      <c r="Q46">
        <v>2710</v>
      </c>
      <c r="R46" t="s">
        <v>531</v>
      </c>
      <c r="S46" t="s">
        <v>676</v>
      </c>
    </row>
    <row r="47" spans="1:19" x14ac:dyDescent="0.2">
      <c r="A47">
        <v>156</v>
      </c>
      <c r="B47" t="s">
        <v>232</v>
      </c>
      <c r="C47" s="38" t="str">
        <f t="shared" si="0"/>
        <v>156 トルクメニスタン</v>
      </c>
      <c r="O47" s="8" t="s">
        <v>14</v>
      </c>
      <c r="P47" t="str">
        <f t="shared" si="2"/>
        <v>税関神戸</v>
      </c>
      <c r="Q47" s="8"/>
      <c r="R47" t="s">
        <v>532</v>
      </c>
      <c r="S47" t="s">
        <v>677</v>
      </c>
    </row>
    <row r="48" spans="1:19" x14ac:dyDescent="0.2">
      <c r="A48">
        <v>157</v>
      </c>
      <c r="B48" t="s">
        <v>233</v>
      </c>
      <c r="C48" s="38" t="str">
        <f t="shared" si="0"/>
        <v>157 ジョージア</v>
      </c>
      <c r="N48" t="s">
        <v>463</v>
      </c>
      <c r="O48" t="s">
        <v>440</v>
      </c>
      <c r="P48" t="str">
        <f t="shared" si="2"/>
        <v>神戸税関（本関）</v>
      </c>
      <c r="Q48">
        <v>3000</v>
      </c>
      <c r="R48" t="s">
        <v>533</v>
      </c>
      <c r="S48" t="s">
        <v>678</v>
      </c>
    </row>
    <row r="49" spans="1:19" x14ac:dyDescent="0.2">
      <c r="A49">
        <v>158</v>
      </c>
      <c r="B49" t="s">
        <v>234</v>
      </c>
      <c r="C49" s="38" t="str">
        <f t="shared" si="0"/>
        <v>158 ヨルダン川西岸及びガザ</v>
      </c>
      <c r="N49" t="s">
        <v>463</v>
      </c>
      <c r="O49" t="s">
        <v>438</v>
      </c>
      <c r="P49" t="str">
        <f t="shared" si="2"/>
        <v>神戸税関ポートアイランド出張所</v>
      </c>
      <c r="Q49">
        <v>3008</v>
      </c>
      <c r="R49" t="s">
        <v>534</v>
      </c>
      <c r="S49" t="s">
        <v>679</v>
      </c>
    </row>
    <row r="50" spans="1:19" x14ac:dyDescent="0.2">
      <c r="A50">
        <v>201</v>
      </c>
      <c r="B50" t="s">
        <v>235</v>
      </c>
      <c r="C50" s="38" t="str">
        <f t="shared" si="0"/>
        <v>201 アイスランド</v>
      </c>
      <c r="N50" t="s">
        <v>463</v>
      </c>
      <c r="O50" t="s">
        <v>439</v>
      </c>
      <c r="P50" t="str">
        <f t="shared" si="2"/>
        <v>神戸税関六甲アイランド出張所</v>
      </c>
      <c r="Q50">
        <v>3009</v>
      </c>
      <c r="R50" t="s">
        <v>535</v>
      </c>
      <c r="S50" s="8" t="s">
        <v>680</v>
      </c>
    </row>
    <row r="51" spans="1:19" x14ac:dyDescent="0.2">
      <c r="A51">
        <v>202</v>
      </c>
      <c r="B51" t="s">
        <v>236</v>
      </c>
      <c r="C51" s="38" t="str">
        <f t="shared" si="0"/>
        <v>202 ノルウェー</v>
      </c>
      <c r="N51" t="s">
        <v>463</v>
      </c>
      <c r="O51" t="s">
        <v>58</v>
      </c>
      <c r="P51" t="str">
        <f t="shared" si="2"/>
        <v>神戸税関尼崎税関支署</v>
      </c>
      <c r="Q51">
        <v>3020</v>
      </c>
      <c r="R51" t="s">
        <v>536</v>
      </c>
      <c r="S51" t="s">
        <v>681</v>
      </c>
    </row>
    <row r="52" spans="1:19" x14ac:dyDescent="0.2">
      <c r="A52">
        <v>203</v>
      </c>
      <c r="B52" t="s">
        <v>237</v>
      </c>
      <c r="C52" s="38" t="str">
        <f t="shared" si="0"/>
        <v>203 スウェーデン</v>
      </c>
      <c r="N52" t="s">
        <v>463</v>
      </c>
      <c r="O52" t="s">
        <v>59</v>
      </c>
      <c r="P52" t="str">
        <f t="shared" si="2"/>
        <v>神戸税関姫路税関支署</v>
      </c>
      <c r="Q52">
        <v>3030</v>
      </c>
      <c r="R52" t="s">
        <v>537</v>
      </c>
      <c r="S52" t="s">
        <v>682</v>
      </c>
    </row>
    <row r="53" spans="1:19" x14ac:dyDescent="0.2">
      <c r="A53">
        <v>204</v>
      </c>
      <c r="B53" t="s">
        <v>238</v>
      </c>
      <c r="C53" s="38" t="str">
        <f t="shared" si="0"/>
        <v>204 デンマーク</v>
      </c>
      <c r="N53" t="s">
        <v>463</v>
      </c>
      <c r="O53" t="s">
        <v>60</v>
      </c>
      <c r="P53" t="str">
        <f t="shared" si="2"/>
        <v>神戸税関姫路税関支署東播磨出張所</v>
      </c>
      <c r="Q53">
        <v>3050</v>
      </c>
      <c r="R53" t="s">
        <v>538</v>
      </c>
      <c r="S53" t="s">
        <v>683</v>
      </c>
    </row>
    <row r="54" spans="1:19" x14ac:dyDescent="0.2">
      <c r="A54">
        <v>205</v>
      </c>
      <c r="B54" t="s">
        <v>239</v>
      </c>
      <c r="C54" s="38" t="str">
        <f t="shared" si="0"/>
        <v>205 英国</v>
      </c>
      <c r="N54" t="s">
        <v>463</v>
      </c>
      <c r="O54" t="s">
        <v>432</v>
      </c>
      <c r="P54" t="str">
        <f t="shared" si="2"/>
        <v>神戸税関水島税関支署宇野出張所</v>
      </c>
      <c r="Q54">
        <v>3200</v>
      </c>
      <c r="R54" t="s">
        <v>539</v>
      </c>
      <c r="S54" t="s">
        <v>684</v>
      </c>
    </row>
    <row r="55" spans="1:19" x14ac:dyDescent="0.2">
      <c r="A55">
        <v>206</v>
      </c>
      <c r="B55" t="s">
        <v>240</v>
      </c>
      <c r="C55" s="38" t="str">
        <f t="shared" si="0"/>
        <v>206 アイルランド</v>
      </c>
      <c r="N55" t="s">
        <v>463</v>
      </c>
      <c r="O55" t="s">
        <v>433</v>
      </c>
      <c r="P55" t="str">
        <f t="shared" si="2"/>
        <v>神戸税関岡山空港税関支署</v>
      </c>
      <c r="Q55">
        <v>3210</v>
      </c>
      <c r="R55" t="s">
        <v>540</v>
      </c>
      <c r="S55" t="s">
        <v>685</v>
      </c>
    </row>
    <row r="56" spans="1:19" x14ac:dyDescent="0.2">
      <c r="A56">
        <v>207</v>
      </c>
      <c r="B56" t="s">
        <v>241</v>
      </c>
      <c r="C56" s="38" t="str">
        <f t="shared" si="0"/>
        <v>207 オランダ</v>
      </c>
      <c r="N56" t="s">
        <v>463</v>
      </c>
      <c r="O56" t="s">
        <v>61</v>
      </c>
      <c r="P56" t="str">
        <f t="shared" si="2"/>
        <v>神戸税関水島税関支署</v>
      </c>
      <c r="Q56">
        <v>3220</v>
      </c>
      <c r="R56" t="s">
        <v>541</v>
      </c>
      <c r="S56" t="s">
        <v>686</v>
      </c>
    </row>
    <row r="57" spans="1:19" x14ac:dyDescent="0.2">
      <c r="A57">
        <v>208</v>
      </c>
      <c r="B57" t="s">
        <v>242</v>
      </c>
      <c r="C57" s="38" t="str">
        <f t="shared" si="0"/>
        <v>208 ベルギー</v>
      </c>
      <c r="N57" t="s">
        <v>463</v>
      </c>
      <c r="O57" t="s">
        <v>441</v>
      </c>
      <c r="P57" t="str">
        <f t="shared" si="2"/>
        <v>神戸税関水島税関支署片上出張所</v>
      </c>
      <c r="Q57">
        <v>3221</v>
      </c>
      <c r="R57" t="s">
        <v>542</v>
      </c>
      <c r="S57" t="s">
        <v>687</v>
      </c>
    </row>
    <row r="58" spans="1:19" x14ac:dyDescent="0.2">
      <c r="A58">
        <v>209</v>
      </c>
      <c r="B58" t="s">
        <v>243</v>
      </c>
      <c r="C58" s="38" t="str">
        <f t="shared" si="0"/>
        <v>209 ルクセンブルク</v>
      </c>
      <c r="N58" t="s">
        <v>463</v>
      </c>
      <c r="O58" t="s">
        <v>62</v>
      </c>
      <c r="P58" t="str">
        <f t="shared" si="2"/>
        <v>神戸税関福山税関支署尾道糸崎出張所</v>
      </c>
      <c r="Q58">
        <v>3400</v>
      </c>
      <c r="R58" t="s">
        <v>543</v>
      </c>
      <c r="S58" t="s">
        <v>688</v>
      </c>
    </row>
    <row r="59" spans="1:19" x14ac:dyDescent="0.2">
      <c r="A59">
        <v>210</v>
      </c>
      <c r="B59" t="s">
        <v>244</v>
      </c>
      <c r="C59" s="38" t="str">
        <f t="shared" si="0"/>
        <v>210 フランス</v>
      </c>
      <c r="N59" t="s">
        <v>463</v>
      </c>
      <c r="O59" t="s">
        <v>63</v>
      </c>
      <c r="P59" t="str">
        <f t="shared" si="2"/>
        <v>神戸税関福山税関支署</v>
      </c>
      <c r="Q59">
        <v>3420</v>
      </c>
      <c r="R59" t="s">
        <v>544</v>
      </c>
      <c r="S59" t="s">
        <v>689</v>
      </c>
    </row>
    <row r="60" spans="1:19" x14ac:dyDescent="0.2">
      <c r="A60">
        <v>211</v>
      </c>
      <c r="B60" t="s">
        <v>245</v>
      </c>
      <c r="C60" s="38" t="str">
        <f t="shared" si="0"/>
        <v>211 モナコ</v>
      </c>
      <c r="N60" t="s">
        <v>463</v>
      </c>
      <c r="O60" t="s">
        <v>434</v>
      </c>
      <c r="P60" t="str">
        <f t="shared" si="2"/>
        <v>神戸税関広島税関支署呉出張所</v>
      </c>
      <c r="Q60">
        <v>3440</v>
      </c>
      <c r="R60" t="s">
        <v>545</v>
      </c>
      <c r="S60" t="s">
        <v>690</v>
      </c>
    </row>
    <row r="61" spans="1:19" x14ac:dyDescent="0.2">
      <c r="A61">
        <v>212</v>
      </c>
      <c r="B61" t="s">
        <v>246</v>
      </c>
      <c r="C61" s="38" t="str">
        <f t="shared" si="0"/>
        <v>212 アンドラ</v>
      </c>
      <c r="N61" t="s">
        <v>463</v>
      </c>
      <c r="O61" t="s">
        <v>64</v>
      </c>
      <c r="P61" t="str">
        <f t="shared" si="2"/>
        <v>神戸税関広島税関支署</v>
      </c>
      <c r="Q61">
        <v>3450</v>
      </c>
      <c r="R61" t="s">
        <v>546</v>
      </c>
      <c r="S61" t="s">
        <v>691</v>
      </c>
    </row>
    <row r="62" spans="1:19" x14ac:dyDescent="0.2">
      <c r="A62">
        <v>213</v>
      </c>
      <c r="B62" t="s">
        <v>247</v>
      </c>
      <c r="C62" s="38" t="str">
        <f t="shared" si="0"/>
        <v>213 ドイツ</v>
      </c>
      <c r="N62" t="s">
        <v>463</v>
      </c>
      <c r="O62" t="s">
        <v>435</v>
      </c>
      <c r="P62" t="str">
        <f t="shared" si="2"/>
        <v>神戸税関広島空港税関支署</v>
      </c>
      <c r="Q62">
        <v>3470</v>
      </c>
      <c r="R62" t="s">
        <v>547</v>
      </c>
      <c r="S62" t="s">
        <v>692</v>
      </c>
    </row>
    <row r="63" spans="1:19" x14ac:dyDescent="0.2">
      <c r="A63">
        <v>215</v>
      </c>
      <c r="B63" t="s">
        <v>248</v>
      </c>
      <c r="C63" s="38" t="str">
        <f t="shared" si="0"/>
        <v>215 スイス</v>
      </c>
      <c r="N63" t="s">
        <v>463</v>
      </c>
      <c r="O63" t="s">
        <v>65</v>
      </c>
      <c r="P63" t="str">
        <f t="shared" si="2"/>
        <v>神戸税関境税関支署</v>
      </c>
      <c r="Q63">
        <v>3500</v>
      </c>
      <c r="R63" t="s">
        <v>548</v>
      </c>
      <c r="S63" t="s">
        <v>693</v>
      </c>
    </row>
    <row r="64" spans="1:19" x14ac:dyDescent="0.2">
      <c r="A64">
        <v>216</v>
      </c>
      <c r="B64" t="s">
        <v>249</v>
      </c>
      <c r="C64" s="38" t="str">
        <f t="shared" si="0"/>
        <v>216 アゾレス(葡)</v>
      </c>
      <c r="N64" t="s">
        <v>463</v>
      </c>
      <c r="O64" t="s">
        <v>66</v>
      </c>
      <c r="P64" t="str">
        <f t="shared" si="2"/>
        <v>神戸税関浜田税関支署</v>
      </c>
      <c r="Q64">
        <v>3520</v>
      </c>
      <c r="R64" t="s">
        <v>549</v>
      </c>
      <c r="S64" t="s">
        <v>694</v>
      </c>
    </row>
    <row r="65" spans="1:19" x14ac:dyDescent="0.2">
      <c r="A65">
        <v>217</v>
      </c>
      <c r="B65" t="s">
        <v>250</v>
      </c>
      <c r="C65" s="38" t="str">
        <f t="shared" si="0"/>
        <v>217 ポルトガル</v>
      </c>
      <c r="N65" t="s">
        <v>463</v>
      </c>
      <c r="O65" t="s">
        <v>67</v>
      </c>
      <c r="P65" t="str">
        <f t="shared" si="2"/>
        <v>神戸税関坂出税関支署</v>
      </c>
      <c r="Q65">
        <v>3600</v>
      </c>
      <c r="R65" t="s">
        <v>550</v>
      </c>
      <c r="S65" t="s">
        <v>695</v>
      </c>
    </row>
    <row r="66" spans="1:19" x14ac:dyDescent="0.2">
      <c r="A66">
        <v>218</v>
      </c>
      <c r="B66" t="s">
        <v>251</v>
      </c>
      <c r="C66" s="38" t="str">
        <f t="shared" si="0"/>
        <v>218 スペイン</v>
      </c>
      <c r="N66" t="s">
        <v>463</v>
      </c>
      <c r="O66" t="s">
        <v>68</v>
      </c>
      <c r="P66" t="str">
        <f t="shared" si="2"/>
        <v>神戸税関坂出税関支署高松出張所</v>
      </c>
      <c r="Q66">
        <v>3620</v>
      </c>
      <c r="R66" t="s">
        <v>551</v>
      </c>
      <c r="S66" t="s">
        <v>696</v>
      </c>
    </row>
    <row r="67" spans="1:19" x14ac:dyDescent="0.2">
      <c r="A67">
        <v>219</v>
      </c>
      <c r="B67" t="s">
        <v>252</v>
      </c>
      <c r="C67" s="38" t="str">
        <f t="shared" ref="C67:C132" si="3">A67&amp;" "&amp;B67</f>
        <v>219 ジブラルタル(英)</v>
      </c>
      <c r="N67" t="s">
        <v>463</v>
      </c>
      <c r="O67" t="s">
        <v>69</v>
      </c>
      <c r="P67" t="str">
        <f t="shared" ref="P67:P130" si="4">CONCATENATE(N67,"税関",O67)</f>
        <v>神戸税関坂出税関支署詫間出張所</v>
      </c>
      <c r="Q67">
        <v>3630</v>
      </c>
      <c r="R67" t="s">
        <v>552</v>
      </c>
      <c r="S67" t="s">
        <v>697</v>
      </c>
    </row>
    <row r="68" spans="1:19" x14ac:dyDescent="0.2">
      <c r="A68">
        <v>220</v>
      </c>
      <c r="B68" t="s">
        <v>253</v>
      </c>
      <c r="C68" s="38" t="str">
        <f t="shared" si="3"/>
        <v>220 イタリア</v>
      </c>
      <c r="N68" t="s">
        <v>463</v>
      </c>
      <c r="O68" t="s">
        <v>436</v>
      </c>
      <c r="P68" t="str">
        <f t="shared" si="4"/>
        <v>神戸税関高松空港税関支署</v>
      </c>
      <c r="Q68">
        <v>3650</v>
      </c>
      <c r="R68" t="s">
        <v>553</v>
      </c>
      <c r="S68" t="s">
        <v>698</v>
      </c>
    </row>
    <row r="69" spans="1:19" x14ac:dyDescent="0.2">
      <c r="A69">
        <v>221</v>
      </c>
      <c r="B69" t="s">
        <v>254</v>
      </c>
      <c r="C69" s="38" t="str">
        <f t="shared" si="3"/>
        <v>221 マルタ</v>
      </c>
      <c r="N69" t="s">
        <v>463</v>
      </c>
      <c r="O69" t="s">
        <v>70</v>
      </c>
      <c r="P69" t="str">
        <f t="shared" si="4"/>
        <v>神戸税関松山税関支署</v>
      </c>
      <c r="Q69">
        <v>3700</v>
      </c>
      <c r="R69" t="s">
        <v>554</v>
      </c>
      <c r="S69" t="s">
        <v>699</v>
      </c>
    </row>
    <row r="70" spans="1:19" x14ac:dyDescent="0.2">
      <c r="A70">
        <v>222</v>
      </c>
      <c r="B70" t="s">
        <v>255</v>
      </c>
      <c r="C70" s="38" t="str">
        <f t="shared" si="3"/>
        <v>222 フィンランド</v>
      </c>
      <c r="N70" t="s">
        <v>463</v>
      </c>
      <c r="O70" t="s">
        <v>437</v>
      </c>
      <c r="P70" t="str">
        <f t="shared" si="4"/>
        <v>神戸税関松山税関支署今治出張所</v>
      </c>
      <c r="Q70">
        <v>3720</v>
      </c>
      <c r="R70" t="s">
        <v>555</v>
      </c>
      <c r="S70" t="s">
        <v>700</v>
      </c>
    </row>
    <row r="71" spans="1:19" x14ac:dyDescent="0.2">
      <c r="A71">
        <v>223</v>
      </c>
      <c r="B71" t="s">
        <v>256</v>
      </c>
      <c r="C71" s="38" t="str">
        <f t="shared" si="3"/>
        <v>223 ポーランド</v>
      </c>
      <c r="N71" t="s">
        <v>463</v>
      </c>
      <c r="O71" t="s">
        <v>71</v>
      </c>
      <c r="P71" t="str">
        <f t="shared" si="4"/>
        <v>神戸税関新居浜税関支署</v>
      </c>
      <c r="Q71">
        <v>3730</v>
      </c>
      <c r="R71" t="s">
        <v>556</v>
      </c>
      <c r="S71" t="s">
        <v>701</v>
      </c>
    </row>
    <row r="72" spans="1:19" x14ac:dyDescent="0.2">
      <c r="A72">
        <v>224</v>
      </c>
      <c r="B72" t="s">
        <v>257</v>
      </c>
      <c r="C72" s="38" t="str">
        <f t="shared" si="3"/>
        <v>224 ロシア</v>
      </c>
      <c r="N72" t="s">
        <v>463</v>
      </c>
      <c r="O72" t="s">
        <v>72</v>
      </c>
      <c r="P72" t="str">
        <f t="shared" si="4"/>
        <v>神戸税関新居浜税関支署三島出張所</v>
      </c>
      <c r="Q72">
        <v>3740</v>
      </c>
      <c r="R72" t="s">
        <v>557</v>
      </c>
      <c r="S72" t="s">
        <v>702</v>
      </c>
    </row>
    <row r="73" spans="1:19" x14ac:dyDescent="0.2">
      <c r="A73">
        <v>225</v>
      </c>
      <c r="B73" t="s">
        <v>258</v>
      </c>
      <c r="C73" s="38" t="str">
        <f t="shared" si="3"/>
        <v>225 オーストリア</v>
      </c>
      <c r="N73" t="s">
        <v>463</v>
      </c>
      <c r="O73" t="s">
        <v>73</v>
      </c>
      <c r="P73" t="str">
        <f t="shared" si="4"/>
        <v>神戸税関松山税関支署宇和島出張所</v>
      </c>
      <c r="Q73">
        <v>3750</v>
      </c>
      <c r="R73" t="s">
        <v>558</v>
      </c>
      <c r="S73" t="s">
        <v>703</v>
      </c>
    </row>
    <row r="74" spans="1:19" x14ac:dyDescent="0.2">
      <c r="A74">
        <v>227</v>
      </c>
      <c r="B74" t="s">
        <v>259</v>
      </c>
      <c r="C74" s="38" t="str">
        <f t="shared" si="3"/>
        <v>227 ハンガリー</v>
      </c>
      <c r="N74" t="s">
        <v>463</v>
      </c>
      <c r="O74" t="s">
        <v>74</v>
      </c>
      <c r="P74" t="str">
        <f t="shared" si="4"/>
        <v>神戸税関高知税関支署</v>
      </c>
      <c r="Q74">
        <v>3800</v>
      </c>
      <c r="R74" t="s">
        <v>559</v>
      </c>
      <c r="S74" t="s">
        <v>704</v>
      </c>
    </row>
    <row r="75" spans="1:19" x14ac:dyDescent="0.2">
      <c r="A75">
        <v>228</v>
      </c>
      <c r="B75" t="s">
        <v>260</v>
      </c>
      <c r="C75" s="38" t="str">
        <f t="shared" si="3"/>
        <v>228 セルビア</v>
      </c>
      <c r="N75" t="s">
        <v>463</v>
      </c>
      <c r="O75" t="s">
        <v>75</v>
      </c>
      <c r="P75" t="str">
        <f t="shared" si="4"/>
        <v>神戸税関高知税関支署須崎出張所</v>
      </c>
      <c r="Q75">
        <v>3820</v>
      </c>
      <c r="R75" t="s">
        <v>560</v>
      </c>
      <c r="S75" t="s">
        <v>705</v>
      </c>
    </row>
    <row r="76" spans="1:19" x14ac:dyDescent="0.2">
      <c r="A76">
        <v>229</v>
      </c>
      <c r="B76" t="s">
        <v>261</v>
      </c>
      <c r="C76" s="38" t="str">
        <f t="shared" si="3"/>
        <v>229 アルバニア</v>
      </c>
      <c r="N76" t="s">
        <v>463</v>
      </c>
      <c r="O76" t="s">
        <v>76</v>
      </c>
      <c r="P76" t="str">
        <f t="shared" si="4"/>
        <v>神戸税関小松島税関支署</v>
      </c>
      <c r="Q76">
        <v>3900</v>
      </c>
      <c r="R76" t="s">
        <v>561</v>
      </c>
      <c r="S76" t="s">
        <v>706</v>
      </c>
    </row>
    <row r="77" spans="1:19" x14ac:dyDescent="0.2">
      <c r="A77">
        <v>230</v>
      </c>
      <c r="B77" t="s">
        <v>262</v>
      </c>
      <c r="C77" s="38" t="str">
        <f t="shared" si="3"/>
        <v>230 ギリシャ</v>
      </c>
      <c r="O77" s="8" t="s">
        <v>15</v>
      </c>
      <c r="P77" t="str">
        <f t="shared" si="4"/>
        <v>税関大阪</v>
      </c>
      <c r="Q77" s="8"/>
      <c r="R77" t="s">
        <v>562</v>
      </c>
      <c r="S77" t="s">
        <v>707</v>
      </c>
    </row>
    <row r="78" spans="1:19" x14ac:dyDescent="0.2">
      <c r="A78">
        <v>231</v>
      </c>
      <c r="B78" t="s">
        <v>263</v>
      </c>
      <c r="C78" s="38" t="str">
        <f t="shared" si="3"/>
        <v>231 ルーマニア</v>
      </c>
      <c r="N78" t="s">
        <v>464</v>
      </c>
      <c r="O78" t="s">
        <v>20</v>
      </c>
      <c r="P78" t="str">
        <f t="shared" si="4"/>
        <v>大阪税関（本関）</v>
      </c>
      <c r="Q78">
        <v>4000</v>
      </c>
      <c r="R78" t="s">
        <v>563</v>
      </c>
      <c r="S78" t="s">
        <v>708</v>
      </c>
    </row>
    <row r="79" spans="1:19" x14ac:dyDescent="0.2">
      <c r="A79">
        <v>232</v>
      </c>
      <c r="B79" t="s">
        <v>264</v>
      </c>
      <c r="C79" s="38" t="str">
        <f t="shared" si="3"/>
        <v>232 ブルガリア</v>
      </c>
      <c r="N79" t="s">
        <v>464</v>
      </c>
      <c r="O79" t="s">
        <v>77</v>
      </c>
      <c r="P79" t="str">
        <f t="shared" si="4"/>
        <v>大阪税関大阪外郵出張所</v>
      </c>
      <c r="Q79">
        <v>4001</v>
      </c>
      <c r="R79" t="s">
        <v>564</v>
      </c>
      <c r="S79" t="s">
        <v>709</v>
      </c>
    </row>
    <row r="80" spans="1:19" x14ac:dyDescent="0.2">
      <c r="A80">
        <v>233</v>
      </c>
      <c r="B80" t="s">
        <v>265</v>
      </c>
      <c r="C80" s="38" t="str">
        <f t="shared" si="3"/>
        <v>233 キプロス</v>
      </c>
      <c r="N80" t="s">
        <v>464</v>
      </c>
      <c r="O80" t="s">
        <v>78</v>
      </c>
      <c r="P80" t="str">
        <f t="shared" si="4"/>
        <v>大阪税関南港出張所</v>
      </c>
      <c r="Q80">
        <v>4008</v>
      </c>
      <c r="R80" t="s">
        <v>565</v>
      </c>
      <c r="S80" s="8" t="s">
        <v>710</v>
      </c>
    </row>
    <row r="81" spans="1:19" x14ac:dyDescent="0.2">
      <c r="A81">
        <v>234</v>
      </c>
      <c r="B81" t="s">
        <v>266</v>
      </c>
      <c r="C81" s="38" t="str">
        <f t="shared" si="3"/>
        <v>234 トルコ</v>
      </c>
      <c r="N81" t="s">
        <v>464</v>
      </c>
      <c r="O81" t="s">
        <v>79</v>
      </c>
      <c r="P81" t="str">
        <f t="shared" si="4"/>
        <v>大阪税関堺税関支署</v>
      </c>
      <c r="Q81">
        <v>4020</v>
      </c>
      <c r="R81" t="s">
        <v>566</v>
      </c>
      <c r="S81" t="s">
        <v>711</v>
      </c>
    </row>
    <row r="82" spans="1:19" x14ac:dyDescent="0.2">
      <c r="A82">
        <v>235</v>
      </c>
      <c r="B82" t="s">
        <v>267</v>
      </c>
      <c r="C82" s="38" t="str">
        <f t="shared" si="3"/>
        <v>235 エストニア</v>
      </c>
      <c r="N82" t="s">
        <v>464</v>
      </c>
      <c r="O82" t="s">
        <v>80</v>
      </c>
      <c r="P82" t="str">
        <f t="shared" si="4"/>
        <v>大阪税関堺税関支署岸和田出張所</v>
      </c>
      <c r="Q82">
        <v>4030</v>
      </c>
      <c r="R82" t="s">
        <v>567</v>
      </c>
      <c r="S82" t="s">
        <v>712</v>
      </c>
    </row>
    <row r="83" spans="1:19" x14ac:dyDescent="0.2">
      <c r="A83">
        <v>236</v>
      </c>
      <c r="B83" t="s">
        <v>268</v>
      </c>
      <c r="C83" s="38" t="str">
        <f t="shared" si="3"/>
        <v>236 ラトビア</v>
      </c>
      <c r="N83" t="s">
        <v>464</v>
      </c>
      <c r="O83" t="s">
        <v>81</v>
      </c>
      <c r="P83" t="str">
        <f t="shared" si="4"/>
        <v>大阪税関関西空港税関支署</v>
      </c>
      <c r="Q83">
        <v>4040</v>
      </c>
      <c r="R83" t="s">
        <v>568</v>
      </c>
      <c r="S83" t="s">
        <v>713</v>
      </c>
    </row>
    <row r="84" spans="1:19" x14ac:dyDescent="0.2">
      <c r="A84">
        <v>237</v>
      </c>
      <c r="B84" t="s">
        <v>269</v>
      </c>
      <c r="C84" s="38" t="str">
        <f t="shared" si="3"/>
        <v>237 リトアニア</v>
      </c>
      <c r="N84" t="s">
        <v>464</v>
      </c>
      <c r="O84" t="s">
        <v>82</v>
      </c>
      <c r="P84" t="str">
        <f t="shared" si="4"/>
        <v>大阪税関舞鶴税関支署宮津出張所</v>
      </c>
      <c r="Q84">
        <v>4220</v>
      </c>
      <c r="R84" t="s">
        <v>569</v>
      </c>
      <c r="S84" t="s">
        <v>714</v>
      </c>
    </row>
    <row r="85" spans="1:19" x14ac:dyDescent="0.2">
      <c r="A85">
        <v>238</v>
      </c>
      <c r="B85" t="s">
        <v>270</v>
      </c>
      <c r="C85" s="38" t="str">
        <f t="shared" si="3"/>
        <v>238 ウクライナ</v>
      </c>
      <c r="N85" t="s">
        <v>464</v>
      </c>
      <c r="O85" t="s">
        <v>83</v>
      </c>
      <c r="P85" t="str">
        <f t="shared" si="4"/>
        <v>大阪税関京都税関支署</v>
      </c>
      <c r="Q85">
        <v>4230</v>
      </c>
      <c r="R85" t="s">
        <v>570</v>
      </c>
      <c r="S85" t="s">
        <v>715</v>
      </c>
    </row>
    <row r="86" spans="1:19" x14ac:dyDescent="0.2">
      <c r="A86">
        <v>239</v>
      </c>
      <c r="B86" t="s">
        <v>271</v>
      </c>
      <c r="C86" s="38" t="str">
        <f t="shared" si="3"/>
        <v>239 ベラルーシ</v>
      </c>
      <c r="N86" t="s">
        <v>464</v>
      </c>
      <c r="O86" t="s">
        <v>84</v>
      </c>
      <c r="P86" t="str">
        <f t="shared" si="4"/>
        <v>大阪税関京都税関支署滋賀出張所</v>
      </c>
      <c r="Q86">
        <v>4240</v>
      </c>
      <c r="R86" t="s">
        <v>571</v>
      </c>
      <c r="S86" t="s">
        <v>716</v>
      </c>
    </row>
    <row r="87" spans="1:19" x14ac:dyDescent="0.2">
      <c r="A87">
        <v>240</v>
      </c>
      <c r="B87" t="s">
        <v>272</v>
      </c>
      <c r="C87" s="38" t="str">
        <f t="shared" si="3"/>
        <v>240 モルドバ</v>
      </c>
      <c r="N87" t="s">
        <v>464</v>
      </c>
      <c r="O87" t="s">
        <v>85</v>
      </c>
      <c r="P87" t="str">
        <f t="shared" si="4"/>
        <v>大阪税関舞鶴税関支署</v>
      </c>
      <c r="Q87">
        <v>4300</v>
      </c>
      <c r="R87" t="s">
        <v>572</v>
      </c>
      <c r="S87" t="s">
        <v>717</v>
      </c>
    </row>
    <row r="88" spans="1:19" x14ac:dyDescent="0.2">
      <c r="A88">
        <v>241</v>
      </c>
      <c r="B88" t="s">
        <v>273</v>
      </c>
      <c r="C88" s="38" t="str">
        <f t="shared" si="3"/>
        <v>241 クロアチア</v>
      </c>
      <c r="N88" t="s">
        <v>464</v>
      </c>
      <c r="O88" t="s">
        <v>86</v>
      </c>
      <c r="P88" t="str">
        <f t="shared" si="4"/>
        <v>大阪税関伏木税関支署</v>
      </c>
      <c r="Q88">
        <v>4400</v>
      </c>
      <c r="R88" t="s">
        <v>573</v>
      </c>
      <c r="S88" t="s">
        <v>718</v>
      </c>
    </row>
    <row r="89" spans="1:19" x14ac:dyDescent="0.2">
      <c r="A89">
        <v>242</v>
      </c>
      <c r="B89" t="s">
        <v>274</v>
      </c>
      <c r="C89" s="38" t="str">
        <f t="shared" si="3"/>
        <v>242 スロベニア</v>
      </c>
      <c r="N89" t="s">
        <v>464</v>
      </c>
      <c r="O89" t="s">
        <v>87</v>
      </c>
      <c r="P89" t="str">
        <f t="shared" si="4"/>
        <v>大阪税関伏木税関支署富山出張所</v>
      </c>
      <c r="Q89">
        <v>4420</v>
      </c>
      <c r="R89" t="s">
        <v>574</v>
      </c>
      <c r="S89" t="s">
        <v>719</v>
      </c>
    </row>
    <row r="90" spans="1:19" x14ac:dyDescent="0.2">
      <c r="A90">
        <v>243</v>
      </c>
      <c r="B90" t="s">
        <v>275</v>
      </c>
      <c r="C90" s="38" t="str">
        <f t="shared" si="3"/>
        <v>243 ボスニア・ヘルツェゴビナ</v>
      </c>
      <c r="N90" t="s">
        <v>464</v>
      </c>
      <c r="O90" t="s">
        <v>88</v>
      </c>
      <c r="P90" t="str">
        <f t="shared" si="4"/>
        <v>大阪税関伏木税関支署富山空港出張所</v>
      </c>
      <c r="Q90">
        <v>4430</v>
      </c>
      <c r="R90" t="s">
        <v>575</v>
      </c>
      <c r="S90" t="s">
        <v>720</v>
      </c>
    </row>
    <row r="91" spans="1:19" x14ac:dyDescent="0.2">
      <c r="A91">
        <v>244</v>
      </c>
      <c r="B91" t="s">
        <v>880</v>
      </c>
      <c r="C91" s="38" t="str">
        <f t="shared" si="3"/>
        <v>244 北マケドニア</v>
      </c>
      <c r="N91" t="s">
        <v>464</v>
      </c>
      <c r="O91" t="s">
        <v>89</v>
      </c>
      <c r="P91" t="str">
        <f t="shared" si="4"/>
        <v>大阪税関金沢税関支署七尾出張所</v>
      </c>
      <c r="Q91">
        <v>4500</v>
      </c>
      <c r="R91" t="s">
        <v>576</v>
      </c>
      <c r="S91" t="s">
        <v>721</v>
      </c>
    </row>
    <row r="92" spans="1:19" x14ac:dyDescent="0.2">
      <c r="A92">
        <v>245</v>
      </c>
      <c r="B92" t="s">
        <v>276</v>
      </c>
      <c r="C92" s="38" t="str">
        <f t="shared" si="3"/>
        <v>245 チェコ</v>
      </c>
      <c r="N92" t="s">
        <v>464</v>
      </c>
      <c r="O92" t="s">
        <v>90</v>
      </c>
      <c r="P92" t="str">
        <f t="shared" si="4"/>
        <v>大阪税関金沢税関支署</v>
      </c>
      <c r="Q92">
        <v>4520</v>
      </c>
      <c r="R92" t="s">
        <v>577</v>
      </c>
      <c r="S92" t="s">
        <v>722</v>
      </c>
    </row>
    <row r="93" spans="1:19" x14ac:dyDescent="0.2">
      <c r="A93">
        <v>246</v>
      </c>
      <c r="B93" t="s">
        <v>277</v>
      </c>
      <c r="C93" s="38" t="str">
        <f t="shared" si="3"/>
        <v>246 スロバキア</v>
      </c>
      <c r="N93" t="s">
        <v>464</v>
      </c>
      <c r="O93" t="s">
        <v>91</v>
      </c>
      <c r="P93" t="str">
        <f t="shared" si="4"/>
        <v>大阪税関金沢税関支署小松空港出張所</v>
      </c>
      <c r="Q93">
        <v>4530</v>
      </c>
      <c r="R93" t="s">
        <v>578</v>
      </c>
      <c r="S93" t="s">
        <v>723</v>
      </c>
    </row>
    <row r="94" spans="1:19" x14ac:dyDescent="0.2">
      <c r="A94" s="133">
        <v>247</v>
      </c>
      <c r="B94" s="133" t="s">
        <v>278</v>
      </c>
      <c r="C94" s="134" t="str">
        <f t="shared" si="3"/>
        <v>247 モンテネグロ</v>
      </c>
      <c r="N94" t="s">
        <v>464</v>
      </c>
      <c r="O94" t="s">
        <v>92</v>
      </c>
      <c r="P94" t="str">
        <f t="shared" si="4"/>
        <v>大阪税関敦賀税関支署</v>
      </c>
      <c r="Q94">
        <v>4600</v>
      </c>
      <c r="R94" t="s">
        <v>579</v>
      </c>
      <c r="S94" t="s">
        <v>724</v>
      </c>
    </row>
    <row r="95" spans="1:19" x14ac:dyDescent="0.2">
      <c r="A95" s="133">
        <v>248</v>
      </c>
      <c r="B95" s="133" t="s">
        <v>279</v>
      </c>
      <c r="C95" s="134" t="str">
        <f t="shared" si="3"/>
        <v>248 コソボ</v>
      </c>
      <c r="N95" t="s">
        <v>464</v>
      </c>
      <c r="O95" t="s">
        <v>93</v>
      </c>
      <c r="P95" t="str">
        <f t="shared" si="4"/>
        <v>大阪税関敦賀税関支署福井出張所</v>
      </c>
      <c r="Q95">
        <v>4610</v>
      </c>
      <c r="R95" t="s">
        <v>580</v>
      </c>
      <c r="S95" t="s">
        <v>725</v>
      </c>
    </row>
    <row r="96" spans="1:19" x14ac:dyDescent="0.2">
      <c r="A96" s="133">
        <v>249</v>
      </c>
      <c r="B96" s="133" t="s">
        <v>939</v>
      </c>
      <c r="C96" s="134" t="str">
        <f t="shared" si="3"/>
        <v>249 フェロー諸島(デンマーク)</v>
      </c>
      <c r="N96" t="s">
        <v>464</v>
      </c>
      <c r="O96" t="s">
        <v>94</v>
      </c>
      <c r="P96" t="str">
        <f t="shared" si="4"/>
        <v>大阪税関和歌山税関支署下津出張所</v>
      </c>
      <c r="Q96">
        <v>4700</v>
      </c>
      <c r="R96" t="s">
        <v>581</v>
      </c>
      <c r="S96" t="s">
        <v>726</v>
      </c>
    </row>
    <row r="97" spans="1:19" x14ac:dyDescent="0.2">
      <c r="A97" s="133">
        <v>250</v>
      </c>
      <c r="B97" s="133" t="s">
        <v>940</v>
      </c>
      <c r="C97" s="134" t="str">
        <f t="shared" si="3"/>
        <v>250 バチカン</v>
      </c>
      <c r="N97" t="s">
        <v>464</v>
      </c>
      <c r="O97" t="s">
        <v>95</v>
      </c>
      <c r="P97" t="str">
        <f t="shared" si="4"/>
        <v>大阪税関和歌山税関支署</v>
      </c>
      <c r="Q97">
        <v>4720</v>
      </c>
      <c r="R97" t="s">
        <v>582</v>
      </c>
      <c r="S97" t="s">
        <v>727</v>
      </c>
    </row>
    <row r="98" spans="1:19" x14ac:dyDescent="0.2">
      <c r="A98" s="133">
        <v>301</v>
      </c>
      <c r="B98" s="133" t="s">
        <v>280</v>
      </c>
      <c r="C98" s="134" t="str">
        <f t="shared" si="3"/>
        <v>301 グリーンランド(デンマーク)</v>
      </c>
      <c r="N98" t="s">
        <v>464</v>
      </c>
      <c r="O98" t="s">
        <v>96</v>
      </c>
      <c r="P98" t="str">
        <f t="shared" si="4"/>
        <v>大阪税関和歌山税関支署新宮出張所</v>
      </c>
      <c r="Q98">
        <v>4740</v>
      </c>
      <c r="R98" t="s">
        <v>583</v>
      </c>
      <c r="S98" t="s">
        <v>728</v>
      </c>
    </row>
    <row r="99" spans="1:19" x14ac:dyDescent="0.2">
      <c r="A99" s="133">
        <v>302</v>
      </c>
      <c r="B99" s="133" t="s">
        <v>281</v>
      </c>
      <c r="C99" s="134" t="str">
        <f t="shared" si="3"/>
        <v>302 カナダ</v>
      </c>
      <c r="O99" s="8" t="s">
        <v>16</v>
      </c>
      <c r="P99" t="str">
        <f t="shared" si="4"/>
        <v>税関名古屋</v>
      </c>
      <c r="Q99" s="8"/>
      <c r="R99" t="s">
        <v>584</v>
      </c>
      <c r="S99" t="s">
        <v>729</v>
      </c>
    </row>
    <row r="100" spans="1:19" x14ac:dyDescent="0.2">
      <c r="A100" s="133">
        <v>303</v>
      </c>
      <c r="B100" s="133" t="s">
        <v>282</v>
      </c>
      <c r="C100" s="134" t="str">
        <f t="shared" si="3"/>
        <v>303 サンピエール及びミクロン(仏)</v>
      </c>
      <c r="N100" t="s">
        <v>465</v>
      </c>
      <c r="O100" t="s">
        <v>20</v>
      </c>
      <c r="P100" t="str">
        <f t="shared" si="4"/>
        <v>名古屋税関（本関）</v>
      </c>
      <c r="Q100" s="9">
        <v>5000</v>
      </c>
      <c r="R100" t="s">
        <v>585</v>
      </c>
      <c r="S100" t="s">
        <v>730</v>
      </c>
    </row>
    <row r="101" spans="1:19" x14ac:dyDescent="0.2">
      <c r="A101" s="133">
        <v>304</v>
      </c>
      <c r="B101" s="133" t="s">
        <v>283</v>
      </c>
      <c r="C101" s="134" t="str">
        <f t="shared" si="3"/>
        <v>304 米国</v>
      </c>
      <c r="N101" t="s">
        <v>465</v>
      </c>
      <c r="O101" t="s">
        <v>97</v>
      </c>
      <c r="P101" t="str">
        <f t="shared" si="4"/>
        <v>名古屋税関中部外郵出張所</v>
      </c>
      <c r="Q101">
        <v>5001</v>
      </c>
      <c r="R101" t="s">
        <v>586</v>
      </c>
      <c r="S101" t="s">
        <v>731</v>
      </c>
    </row>
    <row r="102" spans="1:19" x14ac:dyDescent="0.2">
      <c r="A102" s="133">
        <v>305</v>
      </c>
      <c r="B102" s="133" t="s">
        <v>284</v>
      </c>
      <c r="C102" s="134" t="str">
        <f t="shared" si="3"/>
        <v>305 メキシコ</v>
      </c>
      <c r="N102" t="s">
        <v>465</v>
      </c>
      <c r="O102" t="s">
        <v>98</v>
      </c>
      <c r="P102" t="str">
        <f t="shared" si="4"/>
        <v>名古屋税関南部出張所</v>
      </c>
      <c r="Q102">
        <v>5005</v>
      </c>
      <c r="R102" t="s">
        <v>587</v>
      </c>
      <c r="S102" s="8" t="s">
        <v>732</v>
      </c>
    </row>
    <row r="103" spans="1:19" x14ac:dyDescent="0.2">
      <c r="A103" s="133">
        <v>306</v>
      </c>
      <c r="B103" s="133" t="s">
        <v>285</v>
      </c>
      <c r="C103" s="134" t="str">
        <f t="shared" si="3"/>
        <v>306 グアテマラ</v>
      </c>
      <c r="N103" t="s">
        <v>465</v>
      </c>
      <c r="O103" t="s">
        <v>442</v>
      </c>
      <c r="P103" t="str">
        <f t="shared" si="4"/>
        <v>名古屋税関諏訪出張所</v>
      </c>
      <c r="Q103">
        <v>5006</v>
      </c>
      <c r="R103" t="s">
        <v>588</v>
      </c>
      <c r="S103" s="9" t="s">
        <v>733</v>
      </c>
    </row>
    <row r="104" spans="1:19" x14ac:dyDescent="0.2">
      <c r="A104" s="133">
        <v>307</v>
      </c>
      <c r="B104" s="133" t="s">
        <v>286</v>
      </c>
      <c r="C104" s="134" t="str">
        <f t="shared" si="3"/>
        <v>307 ホンジュラス</v>
      </c>
      <c r="N104" t="s">
        <v>465</v>
      </c>
      <c r="O104" t="s">
        <v>443</v>
      </c>
      <c r="P104" t="str">
        <f t="shared" si="4"/>
        <v>名古屋税関諏訪出張所長野政令派出所</v>
      </c>
      <c r="Q104">
        <v>5008</v>
      </c>
      <c r="R104" t="s">
        <v>589</v>
      </c>
      <c r="S104" t="s">
        <v>734</v>
      </c>
    </row>
    <row r="105" spans="1:19" x14ac:dyDescent="0.2">
      <c r="A105" s="133">
        <v>308</v>
      </c>
      <c r="B105" s="133" t="s">
        <v>287</v>
      </c>
      <c r="C105" s="134" t="str">
        <f t="shared" si="3"/>
        <v>308 ベリーズ</v>
      </c>
      <c r="N105" t="s">
        <v>465</v>
      </c>
      <c r="O105" t="s">
        <v>444</v>
      </c>
      <c r="P105" t="str">
        <f t="shared" si="4"/>
        <v>名古屋税関西部出張所</v>
      </c>
      <c r="Q105">
        <v>5009</v>
      </c>
      <c r="R105" t="s">
        <v>590</v>
      </c>
      <c r="S105" t="s">
        <v>735</v>
      </c>
    </row>
    <row r="106" spans="1:19" x14ac:dyDescent="0.2">
      <c r="A106" s="133">
        <v>309</v>
      </c>
      <c r="B106" s="133" t="s">
        <v>288</v>
      </c>
      <c r="C106" s="134" t="str">
        <f t="shared" si="3"/>
        <v>309 エルサルバドル</v>
      </c>
      <c r="N106" t="s">
        <v>465</v>
      </c>
      <c r="O106" t="s">
        <v>445</v>
      </c>
      <c r="P106" t="str">
        <f t="shared" si="4"/>
        <v>名古屋税関岐阜政令派出所</v>
      </c>
      <c r="Q106">
        <v>5011</v>
      </c>
      <c r="R106" t="s">
        <v>591</v>
      </c>
      <c r="S106" t="s">
        <v>736</v>
      </c>
    </row>
    <row r="107" spans="1:19" x14ac:dyDescent="0.2">
      <c r="A107" s="133">
        <v>310</v>
      </c>
      <c r="B107" s="133" t="s">
        <v>289</v>
      </c>
      <c r="C107" s="134" t="str">
        <f t="shared" si="3"/>
        <v>310 ニカラグア</v>
      </c>
      <c r="N107" t="s">
        <v>465</v>
      </c>
      <c r="O107" t="s">
        <v>99</v>
      </c>
      <c r="P107" t="str">
        <f t="shared" si="4"/>
        <v>名古屋税関中部空港税関支署</v>
      </c>
      <c r="Q107">
        <v>5020</v>
      </c>
      <c r="R107" t="s">
        <v>592</v>
      </c>
      <c r="S107" t="s">
        <v>737</v>
      </c>
    </row>
    <row r="108" spans="1:19" x14ac:dyDescent="0.2">
      <c r="A108" s="133">
        <v>311</v>
      </c>
      <c r="B108" s="133" t="s">
        <v>290</v>
      </c>
      <c r="C108" s="134" t="str">
        <f t="shared" si="3"/>
        <v>311 コスタリカ</v>
      </c>
      <c r="N108" t="s">
        <v>465</v>
      </c>
      <c r="O108" t="s">
        <v>100</v>
      </c>
      <c r="P108" t="str">
        <f t="shared" si="4"/>
        <v>名古屋税関豊橋税関支署</v>
      </c>
      <c r="Q108">
        <v>5040</v>
      </c>
      <c r="R108" t="s">
        <v>593</v>
      </c>
      <c r="S108" t="s">
        <v>738</v>
      </c>
    </row>
    <row r="109" spans="1:19" x14ac:dyDescent="0.2">
      <c r="A109" s="133">
        <v>312</v>
      </c>
      <c r="B109" s="133" t="s">
        <v>291</v>
      </c>
      <c r="C109" s="134" t="str">
        <f t="shared" si="3"/>
        <v>312 パナマ</v>
      </c>
      <c r="N109" t="s">
        <v>465</v>
      </c>
      <c r="O109" t="s">
        <v>101</v>
      </c>
      <c r="P109" t="str">
        <f t="shared" si="4"/>
        <v>名古屋税関豊橋税関支署蒲郡出張所</v>
      </c>
      <c r="Q109">
        <v>5041</v>
      </c>
      <c r="R109" t="s">
        <v>594</v>
      </c>
      <c r="S109" t="s">
        <v>739</v>
      </c>
    </row>
    <row r="110" spans="1:19" x14ac:dyDescent="0.2">
      <c r="A110" s="133">
        <v>314</v>
      </c>
      <c r="B110" s="133" t="s">
        <v>292</v>
      </c>
      <c r="C110" s="134" t="str">
        <f t="shared" si="3"/>
        <v>314 バーミュダ(英)</v>
      </c>
      <c r="N110" t="s">
        <v>465</v>
      </c>
      <c r="O110" t="s">
        <v>102</v>
      </c>
      <c r="P110" t="str">
        <f t="shared" si="4"/>
        <v>名古屋税関豊橋税関支署衣浦出張所</v>
      </c>
      <c r="Q110">
        <v>5050</v>
      </c>
      <c r="R110" t="s">
        <v>595</v>
      </c>
      <c r="S110" t="s">
        <v>740</v>
      </c>
    </row>
    <row r="111" spans="1:19" x14ac:dyDescent="0.2">
      <c r="A111" s="133">
        <v>315</v>
      </c>
      <c r="B111" s="133" t="s">
        <v>293</v>
      </c>
      <c r="C111" s="134" t="str">
        <f t="shared" si="3"/>
        <v>315 バハマ</v>
      </c>
      <c r="N111" t="s">
        <v>465</v>
      </c>
      <c r="O111" t="s">
        <v>103</v>
      </c>
      <c r="P111" t="str">
        <f t="shared" si="4"/>
        <v>名古屋税関清水税関支署</v>
      </c>
      <c r="Q111">
        <v>5200</v>
      </c>
      <c r="R111" t="s">
        <v>596</v>
      </c>
      <c r="S111" t="s">
        <v>741</v>
      </c>
    </row>
    <row r="112" spans="1:19" x14ac:dyDescent="0.2">
      <c r="A112" s="133">
        <v>316</v>
      </c>
      <c r="B112" s="133" t="s">
        <v>294</v>
      </c>
      <c r="C112" s="134" t="str">
        <f t="shared" si="3"/>
        <v>316 ジャマイカ</v>
      </c>
      <c r="N112" t="s">
        <v>465</v>
      </c>
      <c r="O112" t="s">
        <v>104</v>
      </c>
      <c r="P112" t="str">
        <f t="shared" si="4"/>
        <v>名古屋税関清水税関支署焼津出張所</v>
      </c>
      <c r="Q112">
        <v>5202</v>
      </c>
      <c r="R112" t="s">
        <v>597</v>
      </c>
      <c r="S112" t="s">
        <v>742</v>
      </c>
    </row>
    <row r="113" spans="1:19" x14ac:dyDescent="0.2">
      <c r="A113" s="133">
        <v>317</v>
      </c>
      <c r="B113" s="133" t="s">
        <v>295</v>
      </c>
      <c r="C113" s="134" t="str">
        <f t="shared" si="3"/>
        <v>317 タークス及びカイコス諸島(英)</v>
      </c>
      <c r="N113" t="s">
        <v>465</v>
      </c>
      <c r="O113" t="s">
        <v>105</v>
      </c>
      <c r="P113" t="str">
        <f t="shared" si="4"/>
        <v>名古屋税関清水税関支署沼津出張所</v>
      </c>
      <c r="Q113">
        <v>5203</v>
      </c>
      <c r="R113" t="s">
        <v>598</v>
      </c>
      <c r="S113" t="s">
        <v>743</v>
      </c>
    </row>
    <row r="114" spans="1:19" x14ac:dyDescent="0.2">
      <c r="A114" s="133">
        <v>319</v>
      </c>
      <c r="B114" s="133" t="s">
        <v>296</v>
      </c>
      <c r="C114" s="134" t="str">
        <f t="shared" si="3"/>
        <v>319 バルバドス</v>
      </c>
      <c r="N114" t="s">
        <v>465</v>
      </c>
      <c r="O114" t="s">
        <v>106</v>
      </c>
      <c r="P114" t="str">
        <f t="shared" si="4"/>
        <v>名古屋税関清水税関支署下田監視署</v>
      </c>
      <c r="Q114">
        <v>5204</v>
      </c>
      <c r="R114" t="s">
        <v>599</v>
      </c>
      <c r="S114" t="s">
        <v>744</v>
      </c>
    </row>
    <row r="115" spans="1:19" x14ac:dyDescent="0.2">
      <c r="A115" s="133">
        <v>320</v>
      </c>
      <c r="B115" s="133" t="s">
        <v>297</v>
      </c>
      <c r="C115" s="134" t="str">
        <f t="shared" si="3"/>
        <v>320 トリニダード・トバゴ</v>
      </c>
      <c r="N115" t="s">
        <v>465</v>
      </c>
      <c r="O115" t="s">
        <v>107</v>
      </c>
      <c r="P115" t="str">
        <f t="shared" si="4"/>
        <v>名古屋税関清水税関支署浜松出張所</v>
      </c>
      <c r="Q115">
        <v>5205</v>
      </c>
      <c r="R115" t="s">
        <v>600</v>
      </c>
      <c r="S115" t="s">
        <v>745</v>
      </c>
    </row>
    <row r="116" spans="1:19" x14ac:dyDescent="0.2">
      <c r="A116" s="133">
        <v>321</v>
      </c>
      <c r="B116" s="133" t="s">
        <v>298</v>
      </c>
      <c r="C116" s="134" t="str">
        <f t="shared" si="3"/>
        <v>321 キューバ</v>
      </c>
      <c r="N116" t="s">
        <v>465</v>
      </c>
      <c r="O116" t="s">
        <v>108</v>
      </c>
      <c r="P116" t="str">
        <f t="shared" si="4"/>
        <v>名古屋税関清水税関支署興津出張所</v>
      </c>
      <c r="Q116">
        <v>5206</v>
      </c>
      <c r="R116" t="s">
        <v>601</v>
      </c>
      <c r="S116" t="s">
        <v>746</v>
      </c>
    </row>
    <row r="117" spans="1:19" x14ac:dyDescent="0.2">
      <c r="A117" s="133">
        <v>322</v>
      </c>
      <c r="B117" s="133" t="s">
        <v>299</v>
      </c>
      <c r="C117" s="134" t="str">
        <f t="shared" si="3"/>
        <v>322 ハイチ</v>
      </c>
      <c r="N117" t="s">
        <v>465</v>
      </c>
      <c r="O117" t="s">
        <v>109</v>
      </c>
      <c r="P117" t="str">
        <f t="shared" si="4"/>
        <v>名古屋税関清水税関支署田子の浦出張所</v>
      </c>
      <c r="Q117">
        <v>5220</v>
      </c>
      <c r="R117" t="s">
        <v>602</v>
      </c>
      <c r="S117" t="s">
        <v>747</v>
      </c>
    </row>
    <row r="118" spans="1:19" x14ac:dyDescent="0.2">
      <c r="A118" s="133">
        <v>323</v>
      </c>
      <c r="B118" s="133" t="s">
        <v>300</v>
      </c>
      <c r="C118" s="134" t="str">
        <f t="shared" si="3"/>
        <v>323 ドミニカ共和国</v>
      </c>
      <c r="N118" t="s">
        <v>465</v>
      </c>
      <c r="O118" t="s">
        <v>110</v>
      </c>
      <c r="P118" t="str">
        <f t="shared" si="4"/>
        <v>名古屋税関清水税関支署御前崎出張所</v>
      </c>
      <c r="Q118">
        <v>5230</v>
      </c>
      <c r="R118" t="s">
        <v>603</v>
      </c>
      <c r="S118" t="s">
        <v>748</v>
      </c>
    </row>
    <row r="119" spans="1:19" x14ac:dyDescent="0.2">
      <c r="A119" s="133">
        <v>324</v>
      </c>
      <c r="B119" s="133" t="s">
        <v>301</v>
      </c>
      <c r="C119" s="134" t="str">
        <f t="shared" si="3"/>
        <v>324 プエルトリコ(米)</v>
      </c>
      <c r="N119" t="s">
        <v>465</v>
      </c>
      <c r="O119" t="s">
        <v>111</v>
      </c>
      <c r="P119" t="str">
        <f t="shared" si="4"/>
        <v>名古屋税関清水税関支署静岡空港出張所</v>
      </c>
      <c r="Q119">
        <v>5240</v>
      </c>
      <c r="R119" t="s">
        <v>604</v>
      </c>
      <c r="S119" t="s">
        <v>749</v>
      </c>
    </row>
    <row r="120" spans="1:19" x14ac:dyDescent="0.2">
      <c r="A120" s="133">
        <v>325</v>
      </c>
      <c r="B120" s="133" t="s">
        <v>881</v>
      </c>
      <c r="C120" s="134" t="str">
        <f t="shared" si="3"/>
        <v>325 米領バージン諸島</v>
      </c>
      <c r="N120" t="s">
        <v>465</v>
      </c>
      <c r="O120" t="s">
        <v>112</v>
      </c>
      <c r="P120" t="str">
        <f t="shared" si="4"/>
        <v>名古屋税関四日市税関支署</v>
      </c>
      <c r="Q120">
        <v>5400</v>
      </c>
      <c r="R120" t="s">
        <v>605</v>
      </c>
      <c r="S120" t="s">
        <v>750</v>
      </c>
    </row>
    <row r="121" spans="1:19" x14ac:dyDescent="0.2">
      <c r="A121" s="133">
        <v>326</v>
      </c>
      <c r="B121" s="133" t="s">
        <v>302</v>
      </c>
      <c r="C121" s="134" t="str">
        <f t="shared" si="3"/>
        <v>326 蘭領アンティール</v>
      </c>
      <c r="N121" t="s">
        <v>465</v>
      </c>
      <c r="O121" t="s">
        <v>113</v>
      </c>
      <c r="P121" t="str">
        <f t="shared" si="4"/>
        <v>名古屋税関四日市税関支署尾鷲出張所</v>
      </c>
      <c r="Q121">
        <v>5403</v>
      </c>
      <c r="R121" t="s">
        <v>606</v>
      </c>
      <c r="S121" t="s">
        <v>751</v>
      </c>
    </row>
    <row r="122" spans="1:19" x14ac:dyDescent="0.2">
      <c r="A122" s="133">
        <v>327</v>
      </c>
      <c r="B122" s="133" t="s">
        <v>303</v>
      </c>
      <c r="C122" s="134" t="str">
        <f t="shared" si="3"/>
        <v>327 仏領西インド諸島</v>
      </c>
      <c r="N122" t="s">
        <v>465</v>
      </c>
      <c r="O122" t="s">
        <v>114</v>
      </c>
      <c r="P122" t="str">
        <f t="shared" si="4"/>
        <v>名古屋税関四日市税関支署津出張所</v>
      </c>
      <c r="Q122">
        <v>5430</v>
      </c>
      <c r="R122" t="s">
        <v>607</v>
      </c>
      <c r="S122" t="s">
        <v>752</v>
      </c>
    </row>
    <row r="123" spans="1:19" x14ac:dyDescent="0.2">
      <c r="A123" s="133">
        <v>328</v>
      </c>
      <c r="B123" s="133" t="s">
        <v>304</v>
      </c>
      <c r="C123" s="134" t="str">
        <f t="shared" si="3"/>
        <v>328 ケイマン諸島(英)</v>
      </c>
      <c r="O123" s="8" t="s">
        <v>17</v>
      </c>
      <c r="P123" t="str">
        <f t="shared" si="4"/>
        <v>税関門司</v>
      </c>
      <c r="Q123" s="8"/>
      <c r="R123" t="s">
        <v>608</v>
      </c>
      <c r="S123" t="s">
        <v>753</v>
      </c>
    </row>
    <row r="124" spans="1:19" x14ac:dyDescent="0.2">
      <c r="A124" s="133">
        <v>329</v>
      </c>
      <c r="B124" s="133" t="s">
        <v>305</v>
      </c>
      <c r="C124" s="134" t="str">
        <f t="shared" si="3"/>
        <v>329 グレナダ</v>
      </c>
      <c r="N124" t="s">
        <v>466</v>
      </c>
      <c r="O124" t="s">
        <v>20</v>
      </c>
      <c r="P124" t="str">
        <f t="shared" si="4"/>
        <v>門司税関（本関）</v>
      </c>
      <c r="Q124">
        <v>6000</v>
      </c>
      <c r="R124" t="s">
        <v>609</v>
      </c>
      <c r="S124" t="s">
        <v>754</v>
      </c>
    </row>
    <row r="125" spans="1:19" x14ac:dyDescent="0.2">
      <c r="A125" s="133">
        <v>330</v>
      </c>
      <c r="B125" s="133" t="s">
        <v>306</v>
      </c>
      <c r="C125" s="134" t="str">
        <f t="shared" si="3"/>
        <v>330 セントルシア</v>
      </c>
      <c r="N125" t="s">
        <v>466</v>
      </c>
      <c r="O125" t="s">
        <v>115</v>
      </c>
      <c r="P125" t="str">
        <f t="shared" si="4"/>
        <v>門司税関福岡外郵出張所</v>
      </c>
      <c r="Q125" t="s">
        <v>458</v>
      </c>
      <c r="R125" t="s">
        <v>610</v>
      </c>
      <c r="S125" t="s">
        <v>755</v>
      </c>
    </row>
    <row r="126" spans="1:19" x14ac:dyDescent="0.2">
      <c r="A126" s="133">
        <v>331</v>
      </c>
      <c r="B126" s="133" t="s">
        <v>307</v>
      </c>
      <c r="C126" s="134" t="str">
        <f t="shared" si="3"/>
        <v>331 アンティグア・バーブーダ</v>
      </c>
      <c r="N126" t="s">
        <v>466</v>
      </c>
      <c r="O126" t="s">
        <v>116</v>
      </c>
      <c r="P126" t="str">
        <f t="shared" si="4"/>
        <v>門司税関田野浦出張所</v>
      </c>
      <c r="Q126">
        <v>6005</v>
      </c>
      <c r="R126" t="s">
        <v>611</v>
      </c>
      <c r="S126" s="8" t="s">
        <v>756</v>
      </c>
    </row>
    <row r="127" spans="1:19" x14ac:dyDescent="0.2">
      <c r="A127" s="133">
        <v>332</v>
      </c>
      <c r="B127" s="133" t="s">
        <v>882</v>
      </c>
      <c r="C127" s="134" t="str">
        <f t="shared" si="3"/>
        <v>332 英領バージン諸島</v>
      </c>
      <c r="N127" t="s">
        <v>466</v>
      </c>
      <c r="O127" t="s">
        <v>117</v>
      </c>
      <c r="P127" t="str">
        <f t="shared" si="4"/>
        <v>門司税関苅田出張所</v>
      </c>
      <c r="Q127">
        <v>6020</v>
      </c>
      <c r="R127" t="s">
        <v>612</v>
      </c>
      <c r="S127" t="s">
        <v>757</v>
      </c>
    </row>
    <row r="128" spans="1:19" x14ac:dyDescent="0.2">
      <c r="A128" s="133">
        <v>333</v>
      </c>
      <c r="B128" s="133" t="s">
        <v>308</v>
      </c>
      <c r="C128" s="134" t="str">
        <f t="shared" si="3"/>
        <v>333 ドミニカ</v>
      </c>
      <c r="N128" t="s">
        <v>466</v>
      </c>
      <c r="O128" t="s">
        <v>118</v>
      </c>
      <c r="P128" t="str">
        <f t="shared" si="4"/>
        <v>門司税関戸畑税関支署</v>
      </c>
      <c r="Q128">
        <v>6030</v>
      </c>
      <c r="R128" t="s">
        <v>613</v>
      </c>
      <c r="S128" t="s">
        <v>758</v>
      </c>
    </row>
    <row r="129" spans="1:19" x14ac:dyDescent="0.2">
      <c r="A129" s="133">
        <v>334</v>
      </c>
      <c r="B129" s="133" t="s">
        <v>309</v>
      </c>
      <c r="C129" s="134" t="str">
        <f t="shared" si="3"/>
        <v>334 モントセラト(英)</v>
      </c>
      <c r="N129" t="s">
        <v>466</v>
      </c>
      <c r="O129" t="s">
        <v>119</v>
      </c>
      <c r="P129" t="str">
        <f t="shared" si="4"/>
        <v>門司税関戸畑税関支署若松出張所</v>
      </c>
      <c r="Q129">
        <v>6033</v>
      </c>
      <c r="R129" t="s">
        <v>614</v>
      </c>
      <c r="S129" t="s">
        <v>759</v>
      </c>
    </row>
    <row r="130" spans="1:19" x14ac:dyDescent="0.2">
      <c r="A130" s="133">
        <v>335</v>
      </c>
      <c r="B130" s="133" t="s">
        <v>883</v>
      </c>
      <c r="C130" s="134" t="str">
        <f t="shared" si="3"/>
        <v>335 セントクリストファー・ネービス</v>
      </c>
      <c r="N130" t="s">
        <v>466</v>
      </c>
      <c r="O130" t="s">
        <v>120</v>
      </c>
      <c r="P130" t="str">
        <f t="shared" si="4"/>
        <v>門司税関博多税関支署</v>
      </c>
      <c r="Q130">
        <v>6040</v>
      </c>
      <c r="R130" t="s">
        <v>615</v>
      </c>
      <c r="S130" t="s">
        <v>760</v>
      </c>
    </row>
    <row r="131" spans="1:19" x14ac:dyDescent="0.2">
      <c r="A131" s="133">
        <v>336</v>
      </c>
      <c r="B131" s="133" t="s">
        <v>310</v>
      </c>
      <c r="C131" s="134" t="str">
        <f t="shared" si="3"/>
        <v>336 セントビンセント</v>
      </c>
      <c r="N131" t="s">
        <v>466</v>
      </c>
      <c r="O131" t="s">
        <v>121</v>
      </c>
      <c r="P131" t="str">
        <f t="shared" ref="P131:P194" si="5">CONCATENATE(N131,"税関",O131)</f>
        <v>門司税関福岡空港税関支署</v>
      </c>
      <c r="Q131">
        <v>6050</v>
      </c>
      <c r="R131" t="s">
        <v>616</v>
      </c>
      <c r="S131" t="s">
        <v>761</v>
      </c>
    </row>
    <row r="132" spans="1:19" x14ac:dyDescent="0.2">
      <c r="A132" s="133">
        <v>337</v>
      </c>
      <c r="B132" s="133" t="s">
        <v>311</v>
      </c>
      <c r="C132" s="134" t="str">
        <f t="shared" si="3"/>
        <v>337 英領アンギラ</v>
      </c>
      <c r="N132" t="s">
        <v>466</v>
      </c>
      <c r="O132" t="s">
        <v>446</v>
      </c>
      <c r="P132" t="str">
        <f t="shared" si="5"/>
        <v>門司税関門司税関北九州空港出張所</v>
      </c>
      <c r="Q132">
        <v>6060</v>
      </c>
      <c r="R132" t="s">
        <v>617</v>
      </c>
      <c r="S132" t="s">
        <v>762</v>
      </c>
    </row>
    <row r="133" spans="1:19" x14ac:dyDescent="0.2">
      <c r="A133" s="133">
        <v>338</v>
      </c>
      <c r="B133" s="133" t="s">
        <v>941</v>
      </c>
      <c r="C133" s="134" t="str">
        <f t="shared" ref="C133" si="6">A133&amp;" "&amp;B133</f>
        <v>338 サン・バルテルミー島(仏)</v>
      </c>
      <c r="N133" t="s">
        <v>466</v>
      </c>
      <c r="O133" t="s">
        <v>122</v>
      </c>
      <c r="P133" t="str">
        <f t="shared" si="5"/>
        <v>門司税関下関税関支署</v>
      </c>
      <c r="Q133">
        <v>6200</v>
      </c>
      <c r="R133" t="s">
        <v>618</v>
      </c>
      <c r="S133" t="s">
        <v>763</v>
      </c>
    </row>
    <row r="134" spans="1:19" x14ac:dyDescent="0.2">
      <c r="A134" s="133">
        <v>401</v>
      </c>
      <c r="B134" s="133" t="s">
        <v>312</v>
      </c>
      <c r="C134" s="134" t="str">
        <f t="shared" ref="C134:C197" si="7">A134&amp;" "&amp;B134</f>
        <v>401 コロンビア</v>
      </c>
      <c r="N134" t="s">
        <v>466</v>
      </c>
      <c r="O134" t="s">
        <v>123</v>
      </c>
      <c r="P134" t="str">
        <f t="shared" si="5"/>
        <v>門司税関下関税関支署萩出張所</v>
      </c>
      <c r="Q134">
        <v>6220</v>
      </c>
      <c r="R134" t="s">
        <v>619</v>
      </c>
      <c r="S134" t="s">
        <v>764</v>
      </c>
    </row>
    <row r="135" spans="1:19" x14ac:dyDescent="0.2">
      <c r="A135" s="133">
        <v>402</v>
      </c>
      <c r="B135" s="133" t="s">
        <v>313</v>
      </c>
      <c r="C135" s="134" t="str">
        <f t="shared" si="7"/>
        <v>402 ベネズエラ</v>
      </c>
      <c r="N135" t="s">
        <v>466</v>
      </c>
      <c r="O135" t="s">
        <v>124</v>
      </c>
      <c r="P135" t="str">
        <f t="shared" si="5"/>
        <v>門司税関下関税関支署宇部出張所</v>
      </c>
      <c r="Q135">
        <v>6230</v>
      </c>
      <c r="R135" t="s">
        <v>620</v>
      </c>
      <c r="S135" t="s">
        <v>765</v>
      </c>
    </row>
    <row r="136" spans="1:19" x14ac:dyDescent="0.2">
      <c r="A136" s="133">
        <v>403</v>
      </c>
      <c r="B136" s="133" t="s">
        <v>314</v>
      </c>
      <c r="C136" s="134" t="str">
        <f t="shared" si="7"/>
        <v>403 ガイアナ</v>
      </c>
      <c r="N136" t="s">
        <v>466</v>
      </c>
      <c r="O136" t="s">
        <v>125</v>
      </c>
      <c r="P136" t="str">
        <f t="shared" si="5"/>
        <v>門司税関徳山税関支署</v>
      </c>
      <c r="Q136">
        <v>6240</v>
      </c>
      <c r="R136" t="s">
        <v>621</v>
      </c>
      <c r="S136" t="s">
        <v>766</v>
      </c>
    </row>
    <row r="137" spans="1:19" x14ac:dyDescent="0.2">
      <c r="A137" s="133">
        <v>404</v>
      </c>
      <c r="B137" s="133" t="s">
        <v>315</v>
      </c>
      <c r="C137" s="134" t="str">
        <f t="shared" si="7"/>
        <v>404 スリナム</v>
      </c>
      <c r="N137" t="s">
        <v>466</v>
      </c>
      <c r="O137" t="s">
        <v>126</v>
      </c>
      <c r="P137" t="str">
        <f t="shared" si="5"/>
        <v>門司税関徳山税関支署防府出張所</v>
      </c>
      <c r="Q137">
        <v>6260</v>
      </c>
      <c r="R137" t="s">
        <v>622</v>
      </c>
      <c r="S137" t="s">
        <v>767</v>
      </c>
    </row>
    <row r="138" spans="1:19" x14ac:dyDescent="0.2">
      <c r="A138" s="133">
        <v>405</v>
      </c>
      <c r="B138" s="133" t="s">
        <v>316</v>
      </c>
      <c r="C138" s="134" t="str">
        <f t="shared" si="7"/>
        <v>405 仏領ギアナ</v>
      </c>
      <c r="N138" t="s">
        <v>466</v>
      </c>
      <c r="O138" t="s">
        <v>127</v>
      </c>
      <c r="P138" t="str">
        <f t="shared" si="5"/>
        <v>門司税関徳山税関支署平生出張所</v>
      </c>
      <c r="Q138">
        <v>6270</v>
      </c>
      <c r="R138" t="s">
        <v>623</v>
      </c>
      <c r="S138" t="s">
        <v>768</v>
      </c>
    </row>
    <row r="139" spans="1:19" x14ac:dyDescent="0.2">
      <c r="A139" s="133">
        <v>406</v>
      </c>
      <c r="B139" s="133" t="s">
        <v>317</v>
      </c>
      <c r="C139" s="134" t="str">
        <f t="shared" si="7"/>
        <v>406 エクアドル</v>
      </c>
      <c r="N139" t="s">
        <v>466</v>
      </c>
      <c r="O139" t="s">
        <v>128</v>
      </c>
      <c r="P139" t="str">
        <f t="shared" si="5"/>
        <v>門司税関岩国税関支署</v>
      </c>
      <c r="Q139">
        <v>6280</v>
      </c>
      <c r="R139" t="s">
        <v>624</v>
      </c>
      <c r="S139" t="s">
        <v>769</v>
      </c>
    </row>
    <row r="140" spans="1:19" x14ac:dyDescent="0.2">
      <c r="A140" s="133">
        <v>407</v>
      </c>
      <c r="B140" s="133" t="s">
        <v>318</v>
      </c>
      <c r="C140" s="134" t="str">
        <f t="shared" si="7"/>
        <v>407 ペルー</v>
      </c>
      <c r="N140" t="s">
        <v>466</v>
      </c>
      <c r="O140" t="s">
        <v>129</v>
      </c>
      <c r="P140" t="str">
        <f t="shared" si="5"/>
        <v>門司税関伊万里税関支署唐津出張所</v>
      </c>
      <c r="Q140">
        <v>6400</v>
      </c>
      <c r="R140" t="s">
        <v>625</v>
      </c>
      <c r="S140" t="s">
        <v>770</v>
      </c>
    </row>
    <row r="141" spans="1:19" x14ac:dyDescent="0.2">
      <c r="A141">
        <v>408</v>
      </c>
      <c r="B141" t="s">
        <v>319</v>
      </c>
      <c r="C141" s="38" t="str">
        <f t="shared" si="7"/>
        <v>408 ボリビア</v>
      </c>
      <c r="N141" t="s">
        <v>466</v>
      </c>
      <c r="O141" t="s">
        <v>130</v>
      </c>
      <c r="P141" t="str">
        <f t="shared" si="5"/>
        <v>門司税関伊万里税関支署</v>
      </c>
      <c r="Q141">
        <v>6420</v>
      </c>
      <c r="R141" t="s">
        <v>626</v>
      </c>
      <c r="S141" t="s">
        <v>771</v>
      </c>
    </row>
    <row r="142" spans="1:19" x14ac:dyDescent="0.2">
      <c r="A142">
        <v>409</v>
      </c>
      <c r="B142" t="s">
        <v>320</v>
      </c>
      <c r="C142" s="38" t="str">
        <f t="shared" si="7"/>
        <v>409 チリ</v>
      </c>
      <c r="N142" t="s">
        <v>466</v>
      </c>
      <c r="O142" t="s">
        <v>131</v>
      </c>
      <c r="P142" t="str">
        <f t="shared" si="5"/>
        <v>門司税関厳原税関支署</v>
      </c>
      <c r="Q142">
        <v>6500</v>
      </c>
      <c r="R142" t="s">
        <v>627</v>
      </c>
      <c r="S142" t="s">
        <v>772</v>
      </c>
    </row>
    <row r="143" spans="1:19" x14ac:dyDescent="0.2">
      <c r="A143">
        <v>410</v>
      </c>
      <c r="B143" t="s">
        <v>321</v>
      </c>
      <c r="C143" s="38" t="str">
        <f t="shared" si="7"/>
        <v>410 ブラジル</v>
      </c>
      <c r="N143" t="s">
        <v>466</v>
      </c>
      <c r="O143" t="s">
        <v>447</v>
      </c>
      <c r="P143" t="str">
        <f t="shared" si="5"/>
        <v>門司税関厳原税関支署比田勝出張所</v>
      </c>
      <c r="Q143">
        <v>6501</v>
      </c>
      <c r="R143" t="s">
        <v>628</v>
      </c>
      <c r="S143" t="s">
        <v>773</v>
      </c>
    </row>
    <row r="144" spans="1:19" x14ac:dyDescent="0.2">
      <c r="A144">
        <v>411</v>
      </c>
      <c r="B144" t="s">
        <v>322</v>
      </c>
      <c r="C144" s="38" t="str">
        <f t="shared" si="7"/>
        <v>411 パラグアイ</v>
      </c>
      <c r="N144" t="s">
        <v>466</v>
      </c>
      <c r="O144" t="s">
        <v>132</v>
      </c>
      <c r="P144" t="str">
        <f t="shared" si="5"/>
        <v>門司税関大分税関支署</v>
      </c>
      <c r="Q144">
        <v>6600</v>
      </c>
      <c r="R144" t="s">
        <v>629</v>
      </c>
      <c r="S144" t="s">
        <v>774</v>
      </c>
    </row>
    <row r="145" spans="1:19" x14ac:dyDescent="0.2">
      <c r="A145">
        <v>412</v>
      </c>
      <c r="B145" t="s">
        <v>323</v>
      </c>
      <c r="C145" s="38" t="str">
        <f t="shared" si="7"/>
        <v>412 ウルグアイ</v>
      </c>
      <c r="N145" t="s">
        <v>466</v>
      </c>
      <c r="O145" t="s">
        <v>133</v>
      </c>
      <c r="P145" t="str">
        <f t="shared" si="5"/>
        <v>門司税関大分税関支署大分空港出張所</v>
      </c>
      <c r="Q145">
        <v>6610</v>
      </c>
      <c r="R145" t="s">
        <v>630</v>
      </c>
      <c r="S145" t="s">
        <v>775</v>
      </c>
    </row>
    <row r="146" spans="1:19" x14ac:dyDescent="0.2">
      <c r="A146">
        <v>413</v>
      </c>
      <c r="B146" t="s">
        <v>324</v>
      </c>
      <c r="C146" s="38" t="str">
        <f t="shared" si="7"/>
        <v>413 アルゼンチン</v>
      </c>
      <c r="N146" t="s">
        <v>466</v>
      </c>
      <c r="O146" t="s">
        <v>134</v>
      </c>
      <c r="P146" t="str">
        <f t="shared" si="5"/>
        <v>門司税関大分税関支署津久見出張所</v>
      </c>
      <c r="Q146">
        <v>6620</v>
      </c>
      <c r="R146" t="s">
        <v>631</v>
      </c>
      <c r="S146" s="116" t="s">
        <v>887</v>
      </c>
    </row>
    <row r="147" spans="1:19" x14ac:dyDescent="0.2">
      <c r="A147">
        <v>414</v>
      </c>
      <c r="B147" t="s">
        <v>943</v>
      </c>
      <c r="C147" s="38" t="str">
        <f t="shared" si="7"/>
        <v>414 フォークランド諸島及びその附属諸島(英)</v>
      </c>
      <c r="N147" t="s">
        <v>466</v>
      </c>
      <c r="O147" t="s">
        <v>135</v>
      </c>
      <c r="P147" t="str">
        <f t="shared" si="5"/>
        <v>門司税関大分税関支署佐伯出張所</v>
      </c>
      <c r="Q147">
        <v>6640</v>
      </c>
      <c r="R147" t="s">
        <v>632</v>
      </c>
      <c r="S147" t="s">
        <v>776</v>
      </c>
    </row>
    <row r="148" spans="1:19" x14ac:dyDescent="0.2">
      <c r="A148">
        <v>415</v>
      </c>
      <c r="B148" t="s">
        <v>326</v>
      </c>
      <c r="C148" s="38" t="str">
        <f t="shared" si="7"/>
        <v>415 英領南極地域</v>
      </c>
      <c r="N148" t="s">
        <v>466</v>
      </c>
      <c r="O148" t="s">
        <v>136</v>
      </c>
      <c r="P148" t="str">
        <f t="shared" si="5"/>
        <v>門司税関細島税関支署</v>
      </c>
      <c r="Q148">
        <v>6700</v>
      </c>
      <c r="R148" t="s">
        <v>633</v>
      </c>
      <c r="S148" t="s">
        <v>777</v>
      </c>
    </row>
    <row r="149" spans="1:19" x14ac:dyDescent="0.2">
      <c r="A149">
        <v>501</v>
      </c>
      <c r="B149" t="s">
        <v>327</v>
      </c>
      <c r="C149" s="38" t="str">
        <f t="shared" si="7"/>
        <v>501 モロッコ</v>
      </c>
      <c r="N149" t="s">
        <v>466</v>
      </c>
      <c r="O149" t="s">
        <v>137</v>
      </c>
      <c r="P149" t="str">
        <f t="shared" si="5"/>
        <v>門司税関細島税関支署宮崎空港出張所</v>
      </c>
      <c r="Q149">
        <v>6710</v>
      </c>
      <c r="R149" t="s">
        <v>634</v>
      </c>
      <c r="S149" t="s">
        <v>778</v>
      </c>
    </row>
    <row r="150" spans="1:19" x14ac:dyDescent="0.2">
      <c r="A150">
        <v>502</v>
      </c>
      <c r="B150" t="s">
        <v>328</v>
      </c>
      <c r="C150" s="38" t="str">
        <f t="shared" si="7"/>
        <v>502 セウタ及びメリリア(西)</v>
      </c>
      <c r="N150" t="s">
        <v>466</v>
      </c>
      <c r="O150" t="s">
        <v>138</v>
      </c>
      <c r="P150" t="str">
        <f t="shared" si="5"/>
        <v>門司税関細島税関支署油津出張所</v>
      </c>
      <c r="Q150">
        <v>6720</v>
      </c>
    </row>
    <row r="151" spans="1:19" x14ac:dyDescent="0.2">
      <c r="A151">
        <v>503</v>
      </c>
      <c r="B151" t="s">
        <v>329</v>
      </c>
      <c r="C151" s="38" t="str">
        <f t="shared" si="7"/>
        <v>503 アルジェリア</v>
      </c>
      <c r="O151" s="8" t="s">
        <v>18</v>
      </c>
      <c r="P151" t="str">
        <f t="shared" si="5"/>
        <v>税関長崎</v>
      </c>
      <c r="Q151" s="8"/>
    </row>
    <row r="152" spans="1:19" x14ac:dyDescent="0.2">
      <c r="A152">
        <v>504</v>
      </c>
      <c r="B152" t="s">
        <v>330</v>
      </c>
      <c r="C152" s="38" t="str">
        <f t="shared" si="7"/>
        <v>504 チュニジア</v>
      </c>
      <c r="N152" t="s">
        <v>467</v>
      </c>
      <c r="O152" t="s">
        <v>20</v>
      </c>
      <c r="P152" t="str">
        <f t="shared" si="5"/>
        <v>長崎税関（本関）</v>
      </c>
      <c r="Q152">
        <v>7000</v>
      </c>
    </row>
    <row r="153" spans="1:19" x14ac:dyDescent="0.2">
      <c r="A153">
        <v>505</v>
      </c>
      <c r="B153" t="s">
        <v>331</v>
      </c>
      <c r="C153" s="38" t="str">
        <f t="shared" si="7"/>
        <v>505 リビア</v>
      </c>
      <c r="N153" t="s">
        <v>467</v>
      </c>
      <c r="O153" t="s">
        <v>139</v>
      </c>
      <c r="P153" t="str">
        <f t="shared" si="5"/>
        <v>長崎税関佐世保税関支署</v>
      </c>
      <c r="Q153">
        <v>7030</v>
      </c>
    </row>
    <row r="154" spans="1:19" x14ac:dyDescent="0.2">
      <c r="A154">
        <v>506</v>
      </c>
      <c r="B154" t="s">
        <v>332</v>
      </c>
      <c r="C154" s="38" t="str">
        <f t="shared" si="7"/>
        <v>506 エジプト</v>
      </c>
      <c r="N154" t="s">
        <v>467</v>
      </c>
      <c r="O154" t="s">
        <v>140</v>
      </c>
      <c r="P154" t="str">
        <f t="shared" si="5"/>
        <v>長崎税関長崎空港出張所</v>
      </c>
      <c r="Q154">
        <v>7040</v>
      </c>
      <c r="S154" s="8"/>
    </row>
    <row r="155" spans="1:19" x14ac:dyDescent="0.2">
      <c r="A155">
        <v>507</v>
      </c>
      <c r="B155" t="s">
        <v>333</v>
      </c>
      <c r="C155" s="38" t="str">
        <f t="shared" si="7"/>
        <v>507 スーダン</v>
      </c>
      <c r="N155" t="s">
        <v>467</v>
      </c>
      <c r="O155" t="s">
        <v>141</v>
      </c>
      <c r="P155" t="str">
        <f t="shared" si="5"/>
        <v>長崎税関三池税関支署</v>
      </c>
      <c r="Q155">
        <v>7200</v>
      </c>
    </row>
    <row r="156" spans="1:19" x14ac:dyDescent="0.2">
      <c r="A156">
        <v>508</v>
      </c>
      <c r="B156" t="s">
        <v>334</v>
      </c>
      <c r="C156" s="38" t="str">
        <f t="shared" si="7"/>
        <v>508 西サハラ</v>
      </c>
      <c r="N156" t="s">
        <v>467</v>
      </c>
      <c r="O156" t="s">
        <v>142</v>
      </c>
      <c r="P156" t="str">
        <f t="shared" si="5"/>
        <v>長崎税関三池税関支署久留米出張所</v>
      </c>
      <c r="Q156">
        <v>7202</v>
      </c>
    </row>
    <row r="157" spans="1:19" x14ac:dyDescent="0.2">
      <c r="A157">
        <v>509</v>
      </c>
      <c r="B157" t="s">
        <v>335</v>
      </c>
      <c r="C157" s="38" t="str">
        <f t="shared" si="7"/>
        <v>509 モーリタニア</v>
      </c>
      <c r="N157" t="s">
        <v>467</v>
      </c>
      <c r="O157" t="s">
        <v>143</v>
      </c>
      <c r="P157" t="str">
        <f t="shared" si="5"/>
        <v>長崎税関八代税関支署三角出張所</v>
      </c>
      <c r="Q157">
        <v>7400</v>
      </c>
    </row>
    <row r="158" spans="1:19" x14ac:dyDescent="0.2">
      <c r="A158">
        <v>510</v>
      </c>
      <c r="B158" t="s">
        <v>336</v>
      </c>
      <c r="C158" s="38" t="str">
        <f t="shared" si="7"/>
        <v>510 セネガル</v>
      </c>
      <c r="N158" t="s">
        <v>467</v>
      </c>
      <c r="O158" t="s">
        <v>144</v>
      </c>
      <c r="P158" t="str">
        <f t="shared" si="5"/>
        <v>長崎税関八代税関支署水俣出張所</v>
      </c>
      <c r="Q158">
        <v>7420</v>
      </c>
    </row>
    <row r="159" spans="1:19" x14ac:dyDescent="0.2">
      <c r="A159">
        <v>511</v>
      </c>
      <c r="B159" t="s">
        <v>337</v>
      </c>
      <c r="C159" s="38" t="str">
        <f t="shared" si="7"/>
        <v>511 ガンビア</v>
      </c>
      <c r="N159" t="s">
        <v>467</v>
      </c>
      <c r="O159" t="s">
        <v>145</v>
      </c>
      <c r="P159" t="str">
        <f t="shared" si="5"/>
        <v>長崎税関八代税関支署</v>
      </c>
      <c r="Q159">
        <v>7430</v>
      </c>
    </row>
    <row r="160" spans="1:19" x14ac:dyDescent="0.2">
      <c r="A160">
        <v>512</v>
      </c>
      <c r="B160" t="s">
        <v>338</v>
      </c>
      <c r="C160" s="38" t="str">
        <f t="shared" si="7"/>
        <v>512 ギニア・ビサウ</v>
      </c>
      <c r="N160" t="s">
        <v>467</v>
      </c>
      <c r="O160" t="s">
        <v>146</v>
      </c>
      <c r="P160" t="str">
        <f t="shared" si="5"/>
        <v>長崎税関八代税関支署熊本空港出張所</v>
      </c>
      <c r="Q160">
        <v>7440</v>
      </c>
    </row>
    <row r="161" spans="1:19" x14ac:dyDescent="0.2">
      <c r="A161">
        <v>513</v>
      </c>
      <c r="B161" t="s">
        <v>339</v>
      </c>
      <c r="C161" s="38" t="str">
        <f t="shared" si="7"/>
        <v>513 ギニア</v>
      </c>
      <c r="N161" t="s">
        <v>467</v>
      </c>
      <c r="O161" t="s">
        <v>147</v>
      </c>
      <c r="P161" t="str">
        <f t="shared" si="5"/>
        <v>長崎税関八代税関支署熊本出張所</v>
      </c>
      <c r="Q161">
        <v>7450</v>
      </c>
    </row>
    <row r="162" spans="1:19" x14ac:dyDescent="0.2">
      <c r="A162">
        <v>514</v>
      </c>
      <c r="B162" t="s">
        <v>340</v>
      </c>
      <c r="C162" s="38" t="str">
        <f t="shared" si="7"/>
        <v>514 シエラレオネ</v>
      </c>
      <c r="N162" t="s">
        <v>467</v>
      </c>
      <c r="O162" t="s">
        <v>148</v>
      </c>
      <c r="P162" t="str">
        <f t="shared" si="5"/>
        <v>長崎税関鹿児島税関支署</v>
      </c>
      <c r="Q162">
        <v>7500</v>
      </c>
    </row>
    <row r="163" spans="1:19" x14ac:dyDescent="0.2">
      <c r="A163">
        <v>515</v>
      </c>
      <c r="B163" t="s">
        <v>341</v>
      </c>
      <c r="C163" s="38" t="str">
        <f t="shared" si="7"/>
        <v>515 リベリア</v>
      </c>
      <c r="N163" t="s">
        <v>467</v>
      </c>
      <c r="O163" t="s">
        <v>149</v>
      </c>
      <c r="P163" t="str">
        <f t="shared" si="5"/>
        <v>長崎税関鹿児島税関支署名瀬監視署</v>
      </c>
      <c r="Q163">
        <v>7502</v>
      </c>
    </row>
    <row r="164" spans="1:19" x14ac:dyDescent="0.2">
      <c r="A164">
        <v>516</v>
      </c>
      <c r="B164" t="s">
        <v>342</v>
      </c>
      <c r="C164" s="38" t="str">
        <f t="shared" si="7"/>
        <v>516 コートジボワール</v>
      </c>
      <c r="N164" t="s">
        <v>467</v>
      </c>
      <c r="O164" t="s">
        <v>150</v>
      </c>
      <c r="P164" t="str">
        <f t="shared" si="5"/>
        <v>長崎税関鹿児島税関支署鹿児島空港出張所</v>
      </c>
      <c r="Q164">
        <v>7520</v>
      </c>
    </row>
    <row r="165" spans="1:19" x14ac:dyDescent="0.2">
      <c r="A165">
        <v>517</v>
      </c>
      <c r="B165" t="s">
        <v>343</v>
      </c>
      <c r="C165" s="38" t="str">
        <f t="shared" si="7"/>
        <v>517 ガーナ</v>
      </c>
      <c r="N165" t="s">
        <v>467</v>
      </c>
      <c r="O165" t="s">
        <v>151</v>
      </c>
      <c r="P165" t="str">
        <f t="shared" si="5"/>
        <v>長崎税関鹿児島税関支署志布志出張所</v>
      </c>
      <c r="Q165">
        <v>7540</v>
      </c>
    </row>
    <row r="166" spans="1:19" x14ac:dyDescent="0.2">
      <c r="A166">
        <v>518</v>
      </c>
      <c r="B166" t="s">
        <v>344</v>
      </c>
      <c r="C166" s="38" t="str">
        <f t="shared" si="7"/>
        <v>518 トーゴ</v>
      </c>
      <c r="N166" t="s">
        <v>467</v>
      </c>
      <c r="O166" t="s">
        <v>152</v>
      </c>
      <c r="P166" t="str">
        <f t="shared" si="5"/>
        <v>長崎税関鹿児島税関支署川内出張所</v>
      </c>
      <c r="Q166">
        <v>7550</v>
      </c>
    </row>
    <row r="167" spans="1:19" x14ac:dyDescent="0.2">
      <c r="A167">
        <v>519</v>
      </c>
      <c r="B167" t="s">
        <v>345</v>
      </c>
      <c r="C167" s="38" t="str">
        <f t="shared" si="7"/>
        <v>519 ベナン</v>
      </c>
      <c r="N167" t="s">
        <v>467</v>
      </c>
      <c r="O167" t="s">
        <v>153</v>
      </c>
      <c r="P167" t="str">
        <f t="shared" si="5"/>
        <v>長崎税関鹿児島税関支署枕崎出張所</v>
      </c>
      <c r="Q167">
        <v>7560</v>
      </c>
    </row>
    <row r="168" spans="1:19" x14ac:dyDescent="0.2">
      <c r="A168">
        <v>520</v>
      </c>
      <c r="B168" t="s">
        <v>346</v>
      </c>
      <c r="C168" s="38" t="str">
        <f t="shared" si="7"/>
        <v>520 マリ</v>
      </c>
      <c r="O168" s="8" t="s">
        <v>19</v>
      </c>
      <c r="P168" t="str">
        <f t="shared" si="5"/>
        <v>税関函館</v>
      </c>
      <c r="Q168" s="8"/>
    </row>
    <row r="169" spans="1:19" x14ac:dyDescent="0.2">
      <c r="A169">
        <v>521</v>
      </c>
      <c r="B169" t="s">
        <v>347</v>
      </c>
      <c r="C169" s="38" t="str">
        <f t="shared" si="7"/>
        <v>521 ブルキナファソ</v>
      </c>
      <c r="N169" t="s">
        <v>468</v>
      </c>
      <c r="O169" t="s">
        <v>20</v>
      </c>
      <c r="P169" t="str">
        <f t="shared" si="5"/>
        <v>函館税関（本関）</v>
      </c>
      <c r="Q169">
        <v>8000</v>
      </c>
    </row>
    <row r="170" spans="1:19" x14ac:dyDescent="0.2">
      <c r="A170">
        <v>522</v>
      </c>
      <c r="B170" t="s">
        <v>884</v>
      </c>
      <c r="C170" s="38" t="str">
        <f t="shared" si="7"/>
        <v>522 カーボベルデ</v>
      </c>
      <c r="N170" t="s">
        <v>468</v>
      </c>
      <c r="O170" t="s">
        <v>154</v>
      </c>
      <c r="P170" t="str">
        <f t="shared" si="5"/>
        <v>函館税関室蘭税関支署</v>
      </c>
      <c r="Q170">
        <v>8020</v>
      </c>
    </row>
    <row r="171" spans="1:19" x14ac:dyDescent="0.2">
      <c r="A171">
        <v>523</v>
      </c>
      <c r="B171" t="s">
        <v>348</v>
      </c>
      <c r="C171" s="38" t="str">
        <f t="shared" si="7"/>
        <v>523 カナリー諸島(西)</v>
      </c>
      <c r="N171" t="s">
        <v>468</v>
      </c>
      <c r="O171" t="s">
        <v>155</v>
      </c>
      <c r="P171" t="str">
        <f t="shared" si="5"/>
        <v>函館税関苫小牧税関支署</v>
      </c>
      <c r="Q171">
        <v>8030</v>
      </c>
      <c r="S171" s="8"/>
    </row>
    <row r="172" spans="1:19" x14ac:dyDescent="0.2">
      <c r="A172">
        <v>524</v>
      </c>
      <c r="B172" t="s">
        <v>349</v>
      </c>
      <c r="C172" s="38" t="str">
        <f t="shared" si="7"/>
        <v>524 ナイジェリア</v>
      </c>
      <c r="N172" t="s">
        <v>468</v>
      </c>
      <c r="O172" t="s">
        <v>156</v>
      </c>
      <c r="P172" t="str">
        <f t="shared" si="5"/>
        <v>函館税関小樽税関支署</v>
      </c>
      <c r="Q172">
        <v>8040</v>
      </c>
    </row>
    <row r="173" spans="1:19" x14ac:dyDescent="0.2">
      <c r="A173">
        <v>525</v>
      </c>
      <c r="B173" t="s">
        <v>350</v>
      </c>
      <c r="C173" s="38" t="str">
        <f t="shared" si="7"/>
        <v>525 ニジェール</v>
      </c>
      <c r="N173" t="s">
        <v>468</v>
      </c>
      <c r="O173" t="s">
        <v>157</v>
      </c>
      <c r="P173" t="str">
        <f t="shared" si="5"/>
        <v>函館税関札幌税関支署留萌出張所</v>
      </c>
      <c r="Q173">
        <v>8050</v>
      </c>
    </row>
    <row r="174" spans="1:19" x14ac:dyDescent="0.2">
      <c r="A174">
        <v>526</v>
      </c>
      <c r="B174" t="s">
        <v>351</v>
      </c>
      <c r="C174" s="38" t="str">
        <f t="shared" si="7"/>
        <v>526 ルワンダ</v>
      </c>
      <c r="N174" t="s">
        <v>468</v>
      </c>
      <c r="O174" t="s">
        <v>158</v>
      </c>
      <c r="P174" t="str">
        <f t="shared" si="5"/>
        <v>函館税関札幌税関支署</v>
      </c>
      <c r="Q174">
        <v>8060</v>
      </c>
    </row>
    <row r="175" spans="1:19" x14ac:dyDescent="0.2">
      <c r="A175">
        <v>527</v>
      </c>
      <c r="B175" t="s">
        <v>352</v>
      </c>
      <c r="C175" s="38" t="str">
        <f t="shared" si="7"/>
        <v>527 カメルーン</v>
      </c>
      <c r="N175" t="s">
        <v>468</v>
      </c>
      <c r="O175" t="s">
        <v>159</v>
      </c>
      <c r="P175" t="str">
        <f t="shared" si="5"/>
        <v>函館税関釧路税関支署</v>
      </c>
      <c r="Q175">
        <v>8070</v>
      </c>
    </row>
    <row r="176" spans="1:19" x14ac:dyDescent="0.2">
      <c r="A176">
        <v>528</v>
      </c>
      <c r="B176" t="s">
        <v>353</v>
      </c>
      <c r="C176" s="38" t="str">
        <f t="shared" si="7"/>
        <v>528 チャド</v>
      </c>
      <c r="N176" t="s">
        <v>468</v>
      </c>
      <c r="O176" t="s">
        <v>160</v>
      </c>
      <c r="P176" t="str">
        <f t="shared" si="5"/>
        <v>函館税関根室税関支署</v>
      </c>
      <c r="Q176">
        <v>8080</v>
      </c>
    </row>
    <row r="177" spans="1:17" x14ac:dyDescent="0.2">
      <c r="A177">
        <v>529</v>
      </c>
      <c r="B177" t="s">
        <v>354</v>
      </c>
      <c r="C177" s="38" t="str">
        <f t="shared" si="7"/>
        <v>529 中央アフリカ</v>
      </c>
      <c r="N177" t="s">
        <v>468</v>
      </c>
      <c r="O177" t="s">
        <v>161</v>
      </c>
      <c r="P177" t="str">
        <f t="shared" si="5"/>
        <v>函館税関稚内税関支署</v>
      </c>
      <c r="Q177">
        <v>8090</v>
      </c>
    </row>
    <row r="178" spans="1:17" x14ac:dyDescent="0.2">
      <c r="A178">
        <v>530</v>
      </c>
      <c r="B178" t="s">
        <v>355</v>
      </c>
      <c r="C178" s="38" t="str">
        <f t="shared" si="7"/>
        <v>530 赤道ギニア</v>
      </c>
      <c r="N178" t="s">
        <v>468</v>
      </c>
      <c r="O178" t="s">
        <v>162</v>
      </c>
      <c r="P178" t="str">
        <f t="shared" si="5"/>
        <v>函館税関釧路税関支署網走出張所</v>
      </c>
      <c r="Q178">
        <v>8100</v>
      </c>
    </row>
    <row r="179" spans="1:17" x14ac:dyDescent="0.2">
      <c r="A179">
        <v>531</v>
      </c>
      <c r="B179" t="s">
        <v>356</v>
      </c>
      <c r="C179" s="38" t="str">
        <f t="shared" si="7"/>
        <v>531 ガボン</v>
      </c>
      <c r="N179" t="s">
        <v>468</v>
      </c>
      <c r="O179" t="s">
        <v>163</v>
      </c>
      <c r="P179" t="str">
        <f t="shared" si="5"/>
        <v>函館税関釧路税関支署紋別出張所</v>
      </c>
      <c r="Q179">
        <v>8110</v>
      </c>
    </row>
    <row r="180" spans="1:17" x14ac:dyDescent="0.2">
      <c r="A180">
        <v>532</v>
      </c>
      <c r="B180" t="s">
        <v>357</v>
      </c>
      <c r="C180" s="38" t="str">
        <f t="shared" si="7"/>
        <v>532 コンゴ共和国</v>
      </c>
      <c r="N180" t="s">
        <v>468</v>
      </c>
      <c r="O180" t="s">
        <v>182</v>
      </c>
      <c r="P180" t="str">
        <f t="shared" si="5"/>
        <v>函館税関千歳税関支署</v>
      </c>
      <c r="Q180">
        <v>8120</v>
      </c>
    </row>
    <row r="181" spans="1:17" x14ac:dyDescent="0.2">
      <c r="A181">
        <v>533</v>
      </c>
      <c r="B181" t="s">
        <v>358</v>
      </c>
      <c r="C181" s="38" t="str">
        <f t="shared" si="7"/>
        <v>533 コンゴ民主共和国</v>
      </c>
      <c r="N181" t="s">
        <v>468</v>
      </c>
      <c r="O181" t="s">
        <v>164</v>
      </c>
      <c r="P181" t="str">
        <f t="shared" si="5"/>
        <v>函館税関小樽税関支署石狩出張所</v>
      </c>
      <c r="Q181">
        <v>8140</v>
      </c>
    </row>
    <row r="182" spans="1:17" x14ac:dyDescent="0.2">
      <c r="A182">
        <v>534</v>
      </c>
      <c r="B182" t="s">
        <v>359</v>
      </c>
      <c r="C182" s="38" t="str">
        <f t="shared" si="7"/>
        <v>534 ブルンジ</v>
      </c>
      <c r="N182" t="s">
        <v>468</v>
      </c>
      <c r="O182" t="s">
        <v>165</v>
      </c>
      <c r="P182" t="str">
        <f t="shared" si="5"/>
        <v>函館税関釧路税関支署十勝出張所</v>
      </c>
      <c r="Q182">
        <v>8150</v>
      </c>
    </row>
    <row r="183" spans="1:17" x14ac:dyDescent="0.2">
      <c r="A183">
        <v>535</v>
      </c>
      <c r="B183" t="s">
        <v>360</v>
      </c>
      <c r="C183" s="38" t="str">
        <f t="shared" si="7"/>
        <v>535 アンゴラ</v>
      </c>
      <c r="N183" t="s">
        <v>468</v>
      </c>
      <c r="O183" t="s">
        <v>166</v>
      </c>
      <c r="P183" t="str">
        <f t="shared" si="5"/>
        <v>函館税関札幌税関支署旭川空港出張所</v>
      </c>
      <c r="Q183">
        <v>8160</v>
      </c>
    </row>
    <row r="184" spans="1:17" x14ac:dyDescent="0.2">
      <c r="A184">
        <v>536</v>
      </c>
      <c r="B184" t="s">
        <v>361</v>
      </c>
      <c r="C184" s="38" t="str">
        <f t="shared" si="7"/>
        <v>536 サントメ・プリンシペ</v>
      </c>
      <c r="N184" t="s">
        <v>468</v>
      </c>
      <c r="O184" t="s">
        <v>167</v>
      </c>
      <c r="P184" t="str">
        <f t="shared" si="5"/>
        <v>函館税関青森税関支署</v>
      </c>
      <c r="Q184">
        <v>8200</v>
      </c>
    </row>
    <row r="185" spans="1:17" x14ac:dyDescent="0.2">
      <c r="A185">
        <v>537</v>
      </c>
      <c r="B185" t="s">
        <v>362</v>
      </c>
      <c r="C185" s="38" t="str">
        <f t="shared" si="7"/>
        <v>537 セントヘレナ及びその附属諸島(英)</v>
      </c>
      <c r="N185" t="s">
        <v>468</v>
      </c>
      <c r="O185" t="s">
        <v>168</v>
      </c>
      <c r="P185" t="str">
        <f t="shared" si="5"/>
        <v>函館税関八戸税関支署</v>
      </c>
      <c r="Q185">
        <v>8220</v>
      </c>
    </row>
    <row r="186" spans="1:17" x14ac:dyDescent="0.2">
      <c r="A186">
        <v>538</v>
      </c>
      <c r="B186" t="s">
        <v>363</v>
      </c>
      <c r="C186" s="38" t="str">
        <f t="shared" si="7"/>
        <v>538 エチオピア</v>
      </c>
      <c r="N186" t="s">
        <v>468</v>
      </c>
      <c r="O186" t="s">
        <v>169</v>
      </c>
      <c r="P186" t="str">
        <f t="shared" si="5"/>
        <v>函館税関青森税関支署青森空港出張所</v>
      </c>
      <c r="Q186">
        <v>8230</v>
      </c>
    </row>
    <row r="187" spans="1:17" x14ac:dyDescent="0.2">
      <c r="A187">
        <v>539</v>
      </c>
      <c r="B187" t="s">
        <v>364</v>
      </c>
      <c r="C187" s="38" t="str">
        <f t="shared" si="7"/>
        <v>539 ジブチ</v>
      </c>
      <c r="N187" t="s">
        <v>468</v>
      </c>
      <c r="O187" t="s">
        <v>448</v>
      </c>
      <c r="P187" t="str">
        <f t="shared" si="5"/>
        <v>函館税関釜石税関支署宮古出張所</v>
      </c>
      <c r="Q187">
        <v>8400</v>
      </c>
    </row>
    <row r="188" spans="1:17" x14ac:dyDescent="0.2">
      <c r="A188">
        <v>540</v>
      </c>
      <c r="B188" t="s">
        <v>365</v>
      </c>
      <c r="C188" s="38" t="str">
        <f t="shared" si="7"/>
        <v>540 ソマリア</v>
      </c>
      <c r="N188" t="s">
        <v>468</v>
      </c>
      <c r="O188" t="s">
        <v>449</v>
      </c>
      <c r="P188" t="str">
        <f t="shared" si="5"/>
        <v>函館税関釜石税関支署</v>
      </c>
      <c r="Q188">
        <v>8420</v>
      </c>
    </row>
    <row r="189" spans="1:17" x14ac:dyDescent="0.2">
      <c r="A189">
        <v>541</v>
      </c>
      <c r="B189" t="s">
        <v>366</v>
      </c>
      <c r="C189" s="38" t="str">
        <f t="shared" si="7"/>
        <v>541 ケニア</v>
      </c>
      <c r="N189" t="s">
        <v>468</v>
      </c>
      <c r="O189" t="s">
        <v>170</v>
      </c>
      <c r="P189" t="str">
        <f t="shared" si="5"/>
        <v>函館税関大船渡税関支署</v>
      </c>
      <c r="Q189">
        <v>8430</v>
      </c>
    </row>
    <row r="190" spans="1:17" x14ac:dyDescent="0.2">
      <c r="A190">
        <v>542</v>
      </c>
      <c r="B190" t="s">
        <v>367</v>
      </c>
      <c r="C190" s="38" t="str">
        <f t="shared" si="7"/>
        <v>542 ウガンダ</v>
      </c>
      <c r="N190" t="s">
        <v>468</v>
      </c>
      <c r="O190" t="s">
        <v>171</v>
      </c>
      <c r="P190" t="str">
        <f t="shared" si="5"/>
        <v>函館税関秋田船川税関支署</v>
      </c>
      <c r="Q190">
        <v>8500</v>
      </c>
    </row>
    <row r="191" spans="1:17" x14ac:dyDescent="0.2">
      <c r="A191">
        <v>543</v>
      </c>
      <c r="B191" t="s">
        <v>368</v>
      </c>
      <c r="C191" s="38" t="str">
        <f t="shared" si="7"/>
        <v>543 タンザニア</v>
      </c>
      <c r="N191" t="s">
        <v>468</v>
      </c>
      <c r="O191" t="s">
        <v>172</v>
      </c>
      <c r="P191" t="str">
        <f t="shared" si="5"/>
        <v>函館税関秋田船川税関支署秋田空港出張所</v>
      </c>
      <c r="Q191">
        <v>8540</v>
      </c>
    </row>
    <row r="192" spans="1:17" x14ac:dyDescent="0.2">
      <c r="A192">
        <v>544</v>
      </c>
      <c r="B192" t="s">
        <v>369</v>
      </c>
      <c r="C192" s="38" t="str">
        <f t="shared" si="7"/>
        <v>544 セーシェル</v>
      </c>
      <c r="O192" s="8" t="s">
        <v>173</v>
      </c>
      <c r="P192" t="str">
        <f t="shared" si="5"/>
        <v>税関沖縄地区</v>
      </c>
      <c r="Q192" s="8"/>
    </row>
    <row r="193" spans="1:19" x14ac:dyDescent="0.2">
      <c r="A193">
        <v>545</v>
      </c>
      <c r="B193" t="s">
        <v>370</v>
      </c>
      <c r="C193" s="38" t="str">
        <f t="shared" si="7"/>
        <v>545 モザンビーク</v>
      </c>
      <c r="N193" t="s">
        <v>469</v>
      </c>
      <c r="O193" t="s">
        <v>20</v>
      </c>
      <c r="P193" t="str">
        <f t="shared" si="5"/>
        <v>沖縄地区税関（本関）</v>
      </c>
      <c r="Q193">
        <v>9000</v>
      </c>
    </row>
    <row r="194" spans="1:19" x14ac:dyDescent="0.2">
      <c r="A194">
        <v>546</v>
      </c>
      <c r="B194" t="s">
        <v>371</v>
      </c>
      <c r="C194" s="38" t="str">
        <f t="shared" si="7"/>
        <v>546 マダガスカル</v>
      </c>
      <c r="N194" t="s">
        <v>469</v>
      </c>
      <c r="O194" t="s">
        <v>174</v>
      </c>
      <c r="P194" t="str">
        <f t="shared" si="5"/>
        <v>沖縄地区税関那覇外郵出張所</v>
      </c>
      <c r="Q194">
        <v>9001</v>
      </c>
    </row>
    <row r="195" spans="1:19" x14ac:dyDescent="0.2">
      <c r="A195">
        <v>547</v>
      </c>
      <c r="B195" t="s">
        <v>372</v>
      </c>
      <c r="C195" s="38" t="str">
        <f t="shared" si="7"/>
        <v>547 モーリシャス</v>
      </c>
      <c r="N195" t="s">
        <v>469</v>
      </c>
      <c r="O195" t="s">
        <v>175</v>
      </c>
      <c r="P195" t="str">
        <f t="shared" ref="P195:P202" si="8">CONCATENATE(N195,"税関",O195)</f>
        <v>沖縄地区税関鏡水出張所</v>
      </c>
      <c r="Q195">
        <v>9005</v>
      </c>
      <c r="S195" s="8"/>
    </row>
    <row r="196" spans="1:19" x14ac:dyDescent="0.2">
      <c r="A196">
        <v>548</v>
      </c>
      <c r="B196" t="s">
        <v>373</v>
      </c>
      <c r="C196" s="38" t="str">
        <f t="shared" si="7"/>
        <v>548 レユニオン(仏)</v>
      </c>
      <c r="N196" t="s">
        <v>469</v>
      </c>
      <c r="O196" t="s">
        <v>176</v>
      </c>
      <c r="P196" t="str">
        <f t="shared" si="8"/>
        <v>沖縄地区税関沖縄税関支署</v>
      </c>
      <c r="Q196">
        <v>9020</v>
      </c>
    </row>
    <row r="197" spans="1:19" x14ac:dyDescent="0.2">
      <c r="A197">
        <v>549</v>
      </c>
      <c r="B197" t="s">
        <v>374</v>
      </c>
      <c r="C197" s="38" t="str">
        <f t="shared" si="7"/>
        <v>549 ジンバブエ</v>
      </c>
      <c r="N197" t="s">
        <v>469</v>
      </c>
      <c r="O197" t="s">
        <v>177</v>
      </c>
      <c r="P197" t="str">
        <f t="shared" si="8"/>
        <v>沖縄地区税関沖縄税関支署平安座出張所</v>
      </c>
      <c r="Q197">
        <v>9023</v>
      </c>
    </row>
    <row r="198" spans="1:19" x14ac:dyDescent="0.2">
      <c r="A198">
        <v>550</v>
      </c>
      <c r="B198" t="s">
        <v>375</v>
      </c>
      <c r="C198" s="38" t="str">
        <f t="shared" ref="C198:C233" si="9">A198&amp;" "&amp;B198</f>
        <v>550 ナミビア</v>
      </c>
      <c r="N198" t="s">
        <v>469</v>
      </c>
      <c r="O198" s="116" t="s">
        <v>886</v>
      </c>
      <c r="P198" t="str">
        <f t="shared" si="8"/>
        <v>沖縄地区税関宮古島税関支署</v>
      </c>
      <c r="Q198">
        <v>9050</v>
      </c>
    </row>
    <row r="199" spans="1:19" x14ac:dyDescent="0.2">
      <c r="A199">
        <v>551</v>
      </c>
      <c r="B199" t="s">
        <v>376</v>
      </c>
      <c r="C199" s="38" t="str">
        <f t="shared" si="9"/>
        <v>551 南アフリカ共和国</v>
      </c>
      <c r="N199" t="s">
        <v>469</v>
      </c>
      <c r="O199" t="s">
        <v>178</v>
      </c>
      <c r="P199" t="str">
        <f t="shared" si="8"/>
        <v>沖縄地区税関石垣税関支署</v>
      </c>
      <c r="Q199">
        <v>9060</v>
      </c>
    </row>
    <row r="200" spans="1:19" x14ac:dyDescent="0.2">
      <c r="A200">
        <v>552</v>
      </c>
      <c r="B200" t="s">
        <v>377</v>
      </c>
      <c r="C200" s="38" t="str">
        <f t="shared" si="9"/>
        <v>552 レソト</v>
      </c>
      <c r="N200" t="s">
        <v>469</v>
      </c>
      <c r="O200" t="s">
        <v>179</v>
      </c>
      <c r="P200" t="str">
        <f t="shared" si="8"/>
        <v>沖縄地区税関石垣税関支署与那国監視署</v>
      </c>
      <c r="Q200">
        <v>9061</v>
      </c>
    </row>
    <row r="201" spans="1:19" x14ac:dyDescent="0.2">
      <c r="A201">
        <v>553</v>
      </c>
      <c r="B201" t="s">
        <v>378</v>
      </c>
      <c r="C201" s="38" t="str">
        <f t="shared" si="9"/>
        <v>553 マラウイ</v>
      </c>
      <c r="N201" t="s">
        <v>469</v>
      </c>
      <c r="O201" t="s">
        <v>180</v>
      </c>
      <c r="P201" t="str">
        <f t="shared" si="8"/>
        <v>沖縄地区税関那覇空港税関支署</v>
      </c>
      <c r="Q201">
        <v>9070</v>
      </c>
    </row>
    <row r="202" spans="1:19" x14ac:dyDescent="0.2">
      <c r="A202">
        <v>554</v>
      </c>
      <c r="B202" t="s">
        <v>379</v>
      </c>
      <c r="C202" s="38" t="str">
        <f t="shared" si="9"/>
        <v>554 ザンビア</v>
      </c>
      <c r="N202" t="s">
        <v>469</v>
      </c>
      <c r="O202" t="s">
        <v>181</v>
      </c>
      <c r="P202" t="str">
        <f t="shared" si="8"/>
        <v>沖縄地区税関石垣税関支署石垣空港出張所</v>
      </c>
      <c r="Q202">
        <v>9080</v>
      </c>
    </row>
    <row r="203" spans="1:19" x14ac:dyDescent="0.2">
      <c r="A203">
        <v>555</v>
      </c>
      <c r="B203" t="s">
        <v>380</v>
      </c>
      <c r="C203" s="38" t="str">
        <f t="shared" si="9"/>
        <v>555 ボツワナ</v>
      </c>
    </row>
    <row r="204" spans="1:19" x14ac:dyDescent="0.2">
      <c r="A204">
        <v>556</v>
      </c>
      <c r="B204" t="s">
        <v>885</v>
      </c>
      <c r="C204" s="38" t="str">
        <f t="shared" si="9"/>
        <v>556 エスワティニ</v>
      </c>
    </row>
    <row r="205" spans="1:19" x14ac:dyDescent="0.2">
      <c r="A205">
        <v>557</v>
      </c>
      <c r="B205" t="s">
        <v>381</v>
      </c>
      <c r="C205" s="38" t="str">
        <f t="shared" si="9"/>
        <v>557 英領インド洋地域</v>
      </c>
    </row>
    <row r="206" spans="1:19" x14ac:dyDescent="0.2">
      <c r="A206">
        <v>558</v>
      </c>
      <c r="B206" t="s">
        <v>382</v>
      </c>
      <c r="C206" s="38" t="str">
        <f t="shared" si="9"/>
        <v>558 コモロ</v>
      </c>
    </row>
    <row r="207" spans="1:19" x14ac:dyDescent="0.2">
      <c r="A207">
        <v>559</v>
      </c>
      <c r="B207" t="s">
        <v>383</v>
      </c>
      <c r="C207" s="38" t="str">
        <f t="shared" si="9"/>
        <v>559 エリトリア</v>
      </c>
    </row>
    <row r="208" spans="1:19" x14ac:dyDescent="0.2">
      <c r="A208">
        <v>560</v>
      </c>
      <c r="B208" t="s">
        <v>384</v>
      </c>
      <c r="C208" s="38" t="str">
        <f t="shared" si="9"/>
        <v>560 南スーダン</v>
      </c>
    </row>
    <row r="209" spans="1:3" x14ac:dyDescent="0.2">
      <c r="A209">
        <v>601</v>
      </c>
      <c r="B209" t="s">
        <v>385</v>
      </c>
      <c r="C209" s="38" t="str">
        <f t="shared" si="9"/>
        <v>601 オーストラリア</v>
      </c>
    </row>
    <row r="210" spans="1:3" x14ac:dyDescent="0.2">
      <c r="A210">
        <v>602</v>
      </c>
      <c r="B210" t="s">
        <v>386</v>
      </c>
      <c r="C210" s="38" t="str">
        <f t="shared" si="9"/>
        <v>602 パプアニューギニア</v>
      </c>
    </row>
    <row r="211" spans="1:3" x14ac:dyDescent="0.2">
      <c r="A211">
        <v>605</v>
      </c>
      <c r="B211" t="s">
        <v>387</v>
      </c>
      <c r="C211" s="38" t="str">
        <f t="shared" si="9"/>
        <v>605 その他のオーストラリア領</v>
      </c>
    </row>
    <row r="212" spans="1:3" x14ac:dyDescent="0.2">
      <c r="A212">
        <v>606</v>
      </c>
      <c r="B212" t="s">
        <v>388</v>
      </c>
      <c r="C212" s="38" t="str">
        <f t="shared" si="9"/>
        <v>606 ニュージーランド</v>
      </c>
    </row>
    <row r="213" spans="1:3" x14ac:dyDescent="0.2">
      <c r="A213">
        <v>607</v>
      </c>
      <c r="B213" t="s">
        <v>389</v>
      </c>
      <c r="C213" s="38" t="str">
        <f t="shared" si="9"/>
        <v>607 クック</v>
      </c>
    </row>
    <row r="214" spans="1:3" x14ac:dyDescent="0.2">
      <c r="A214">
        <v>608</v>
      </c>
      <c r="B214" t="s">
        <v>390</v>
      </c>
      <c r="C214" s="38" t="str">
        <f t="shared" si="9"/>
        <v>608 トケラウ諸島(ニュージーランド)</v>
      </c>
    </row>
    <row r="215" spans="1:3" x14ac:dyDescent="0.2">
      <c r="A215">
        <v>609</v>
      </c>
      <c r="B215" t="s">
        <v>391</v>
      </c>
      <c r="C215" s="38" t="str">
        <f t="shared" si="9"/>
        <v>609 ニウエ</v>
      </c>
    </row>
    <row r="216" spans="1:3" x14ac:dyDescent="0.2">
      <c r="A216">
        <v>610</v>
      </c>
      <c r="B216" t="s">
        <v>392</v>
      </c>
      <c r="C216" s="38" t="str">
        <f t="shared" si="9"/>
        <v>610 サモア</v>
      </c>
    </row>
    <row r="217" spans="1:3" x14ac:dyDescent="0.2">
      <c r="A217">
        <v>611</v>
      </c>
      <c r="B217" t="s">
        <v>393</v>
      </c>
      <c r="C217" s="38" t="str">
        <f t="shared" si="9"/>
        <v>611 バヌアツ</v>
      </c>
    </row>
    <row r="218" spans="1:3" x14ac:dyDescent="0.2">
      <c r="A218">
        <v>612</v>
      </c>
      <c r="B218" t="s">
        <v>394</v>
      </c>
      <c r="C218" s="38" t="str">
        <f t="shared" si="9"/>
        <v>612 フィジー</v>
      </c>
    </row>
    <row r="219" spans="1:3" x14ac:dyDescent="0.2">
      <c r="A219">
        <v>613</v>
      </c>
      <c r="B219" t="s">
        <v>395</v>
      </c>
      <c r="C219" s="38" t="str">
        <f t="shared" si="9"/>
        <v>613 ソロモン</v>
      </c>
    </row>
    <row r="220" spans="1:3" x14ac:dyDescent="0.2">
      <c r="A220">
        <v>614</v>
      </c>
      <c r="B220" t="s">
        <v>396</v>
      </c>
      <c r="C220" s="38" t="str">
        <f t="shared" si="9"/>
        <v>614 トンガ</v>
      </c>
    </row>
    <row r="221" spans="1:3" x14ac:dyDescent="0.2">
      <c r="A221">
        <v>615</v>
      </c>
      <c r="B221" t="s">
        <v>397</v>
      </c>
      <c r="C221" s="38" t="str">
        <f t="shared" si="9"/>
        <v>615 キリバス</v>
      </c>
    </row>
    <row r="222" spans="1:3" x14ac:dyDescent="0.2">
      <c r="A222">
        <v>616</v>
      </c>
      <c r="B222" t="s">
        <v>398</v>
      </c>
      <c r="C222" s="38" t="str">
        <f t="shared" si="9"/>
        <v>616 ピットケルン(英)</v>
      </c>
    </row>
    <row r="223" spans="1:3" x14ac:dyDescent="0.2">
      <c r="A223">
        <v>617</v>
      </c>
      <c r="B223" t="s">
        <v>399</v>
      </c>
      <c r="C223" s="38" t="str">
        <f t="shared" si="9"/>
        <v>617 ナウル</v>
      </c>
    </row>
    <row r="224" spans="1:3" x14ac:dyDescent="0.2">
      <c r="A224">
        <v>618</v>
      </c>
      <c r="B224" t="s">
        <v>400</v>
      </c>
      <c r="C224" s="38" t="str">
        <f t="shared" si="9"/>
        <v>618 ニューカレドニア(仏)</v>
      </c>
    </row>
    <row r="225" spans="1:3" x14ac:dyDescent="0.2">
      <c r="A225">
        <v>619</v>
      </c>
      <c r="B225" t="s">
        <v>401</v>
      </c>
      <c r="C225" s="38" t="str">
        <f t="shared" si="9"/>
        <v>619 仏領ポリネシア</v>
      </c>
    </row>
    <row r="226" spans="1:3" x14ac:dyDescent="0.2">
      <c r="A226">
        <v>620</v>
      </c>
      <c r="B226" t="s">
        <v>402</v>
      </c>
      <c r="C226" s="38" t="str">
        <f t="shared" si="9"/>
        <v>620 グアム(米)</v>
      </c>
    </row>
    <row r="227" spans="1:3" x14ac:dyDescent="0.2">
      <c r="A227">
        <v>621</v>
      </c>
      <c r="B227" t="s">
        <v>403</v>
      </c>
      <c r="C227" s="38" t="str">
        <f t="shared" si="9"/>
        <v>621 米領サモア</v>
      </c>
    </row>
    <row r="228" spans="1:3" x14ac:dyDescent="0.2">
      <c r="A228">
        <v>622</v>
      </c>
      <c r="B228" t="s">
        <v>404</v>
      </c>
      <c r="C228" s="38" t="str">
        <f t="shared" si="9"/>
        <v>622 米領オセアニア</v>
      </c>
    </row>
    <row r="229" spans="1:3" x14ac:dyDescent="0.2">
      <c r="A229">
        <v>624</v>
      </c>
      <c r="B229" t="s">
        <v>405</v>
      </c>
      <c r="C229" s="38" t="str">
        <f t="shared" si="9"/>
        <v>624 ツバル</v>
      </c>
    </row>
    <row r="230" spans="1:3" x14ac:dyDescent="0.2">
      <c r="A230">
        <v>625</v>
      </c>
      <c r="B230" t="s">
        <v>406</v>
      </c>
      <c r="C230" s="38" t="str">
        <f t="shared" si="9"/>
        <v>625 マーシャル</v>
      </c>
    </row>
    <row r="231" spans="1:3" x14ac:dyDescent="0.2">
      <c r="A231">
        <v>626</v>
      </c>
      <c r="B231" t="s">
        <v>407</v>
      </c>
      <c r="C231" s="38" t="str">
        <f t="shared" si="9"/>
        <v>626 ミクロネシア</v>
      </c>
    </row>
    <row r="232" spans="1:3" x14ac:dyDescent="0.2">
      <c r="A232">
        <v>627</v>
      </c>
      <c r="B232" t="s">
        <v>408</v>
      </c>
      <c r="C232" s="38" t="str">
        <f t="shared" si="9"/>
        <v>627 北マリアナ諸島(米)</v>
      </c>
    </row>
    <row r="233" spans="1:3" x14ac:dyDescent="0.2">
      <c r="A233">
        <v>628</v>
      </c>
      <c r="B233" t="s">
        <v>409</v>
      </c>
      <c r="C233" s="38" t="str">
        <f t="shared" si="9"/>
        <v>628 パラオ</v>
      </c>
    </row>
  </sheetData>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N36"/>
  <sheetViews>
    <sheetView view="pageBreakPreview" zoomScaleNormal="100" zoomScaleSheetLayoutView="100" workbookViewId="0">
      <selection activeCell="B7" sqref="B7"/>
    </sheetView>
  </sheetViews>
  <sheetFormatPr defaultColWidth="8.90625" defaultRowHeight="13" x14ac:dyDescent="0.2"/>
  <cols>
    <col min="1" max="2" width="13.90625" customWidth="1"/>
    <col min="4" max="4" width="6.453125" customWidth="1"/>
    <col min="5" max="5" width="24.6328125" customWidth="1"/>
    <col min="6" max="6" width="14.7265625" style="1" customWidth="1"/>
    <col min="7" max="7" width="15.36328125" style="1" customWidth="1"/>
    <col min="8" max="8" width="14.26953125" style="1" bestFit="1" customWidth="1"/>
    <col min="9" max="9" width="14.6328125" style="86" customWidth="1"/>
    <col min="10" max="11" width="8.90625" hidden="1" customWidth="1"/>
    <col min="13" max="13" width="6.36328125" customWidth="1"/>
  </cols>
  <sheetData>
    <row r="1" spans="1:14" ht="24" customHeight="1" x14ac:dyDescent="0.2">
      <c r="A1" s="83" t="s">
        <v>411</v>
      </c>
      <c r="B1" s="225" t="str">
        <f>IF(非公表化処理申請書!G12="","",非公表化処理申請書!G12)</f>
        <v/>
      </c>
      <c r="C1" s="225"/>
      <c r="E1" s="84" t="str">
        <f>IF(非公表化処理申請書!$L$15="本紙を使用","本紙のみを使用して下さい","")</f>
        <v/>
      </c>
      <c r="F1" s="85"/>
    </row>
    <row r="2" spans="1:14" x14ac:dyDescent="0.2">
      <c r="E2" s="1"/>
    </row>
    <row r="3" spans="1:14" x14ac:dyDescent="0.2">
      <c r="E3" s="1"/>
    </row>
    <row r="4" spans="1:14" ht="31.15" customHeight="1" x14ac:dyDescent="0.2">
      <c r="E4" s="1"/>
      <c r="J4" t="s">
        <v>477</v>
      </c>
    </row>
    <row r="5" spans="1:14" ht="38.5" customHeight="1" x14ac:dyDescent="0.2">
      <c r="A5" s="87" t="s">
        <v>412</v>
      </c>
      <c r="B5" s="88" t="s">
        <v>424</v>
      </c>
      <c r="C5" s="224" t="s">
        <v>413</v>
      </c>
      <c r="D5" s="224"/>
      <c r="E5" s="88" t="s">
        <v>414</v>
      </c>
      <c r="F5" s="88" t="s">
        <v>425</v>
      </c>
      <c r="G5" s="88" t="s">
        <v>426</v>
      </c>
      <c r="H5" s="89" t="s">
        <v>788</v>
      </c>
      <c r="J5" s="90" t="s">
        <v>476</v>
      </c>
    </row>
    <row r="6" spans="1:14" x14ac:dyDescent="0.2">
      <c r="A6" s="91" t="s">
        <v>427</v>
      </c>
      <c r="B6" s="92" t="s">
        <v>416</v>
      </c>
      <c r="C6" s="93" t="s">
        <v>13</v>
      </c>
      <c r="D6" s="94" t="s">
        <v>451</v>
      </c>
      <c r="E6" s="95" t="s">
        <v>36</v>
      </c>
      <c r="F6" s="96" t="s">
        <v>428</v>
      </c>
      <c r="G6" s="96" t="s">
        <v>429</v>
      </c>
      <c r="H6" s="96" t="s">
        <v>789</v>
      </c>
      <c r="J6" s="97" t="s">
        <v>474</v>
      </c>
      <c r="K6" s="97" t="s">
        <v>475</v>
      </c>
    </row>
    <row r="7" spans="1:14" x14ac:dyDescent="0.2">
      <c r="A7" s="98">
        <v>1</v>
      </c>
      <c r="B7" s="114"/>
      <c r="C7" s="10"/>
      <c r="D7" s="99" t="s">
        <v>452</v>
      </c>
      <c r="E7" s="11"/>
      <c r="F7" s="115"/>
      <c r="G7" s="115"/>
      <c r="H7" s="12"/>
      <c r="I7" s="86" t="str">
        <f>IF(B7="","",IF(COUNTBLANK(B7:H7)&gt;=1,"全ての項目の入力が必要です。",""))</f>
        <v/>
      </c>
      <c r="J7" t="str">
        <f>IFERROR(VLOOKUP(CONCATENATE(C7,D7,E7),【引用】!P:Q,2,FALSE),"")</f>
        <v/>
      </c>
      <c r="K7" t="str">
        <f>IFERROR(IF(LEFT(J7,3)="501","500",LEFT(J7,3)),"")</f>
        <v/>
      </c>
      <c r="N7" s="86" t="str">
        <f>IF(E7="","",IF(COUNTIFS(【引用】!$N$3:$N$300,C7,【引用】!$O$3:$O$300,E7),"","税関と官署が一致しません"))</f>
        <v/>
      </c>
    </row>
    <row r="8" spans="1:14" x14ac:dyDescent="0.2">
      <c r="A8" s="98">
        <v>2</v>
      </c>
      <c r="B8" s="114"/>
      <c r="C8" s="10"/>
      <c r="D8" s="99" t="s">
        <v>452</v>
      </c>
      <c r="E8" s="11"/>
      <c r="F8" s="115"/>
      <c r="G8" s="115"/>
      <c r="H8" s="12"/>
      <c r="I8" s="86" t="str">
        <f t="shared" ref="I8:I36" si="0">IF(B8="","",IF(COUNTBLANK(B8:H8)&gt;=1,"全ての項目の入力が必要です。",""))</f>
        <v/>
      </c>
      <c r="J8" t="str">
        <f>IFERROR(VLOOKUP(CONCATENATE(C8,D8,E8),【引用】!P:Q,2,FALSE),"")</f>
        <v/>
      </c>
      <c r="K8" t="str">
        <f t="shared" ref="K8:K36" si="1">IFERROR(IF(LEFT(J8,3)="501","500",LEFT(J8,3)),"")</f>
        <v/>
      </c>
      <c r="N8" s="86" t="str">
        <f>IF(E8="","",IF(COUNTIFS(【引用】!$N$3:$N$300,C8,【引用】!$O$3:$O$300,E8),"","税関と官署が一致しません"))</f>
        <v/>
      </c>
    </row>
    <row r="9" spans="1:14" x14ac:dyDescent="0.2">
      <c r="A9" s="98">
        <v>3</v>
      </c>
      <c r="B9" s="114"/>
      <c r="C9" s="10"/>
      <c r="D9" s="99" t="s">
        <v>452</v>
      </c>
      <c r="E9" s="11"/>
      <c r="F9" s="115"/>
      <c r="G9" s="115"/>
      <c r="H9" s="12"/>
      <c r="I9" s="86" t="str">
        <f t="shared" si="0"/>
        <v/>
      </c>
      <c r="J9" t="str">
        <f>IFERROR(VLOOKUP(CONCATENATE(C9,D9,E9),【引用】!P:Q,2,FALSE),"")</f>
        <v/>
      </c>
      <c r="K9" t="str">
        <f t="shared" si="1"/>
        <v/>
      </c>
      <c r="N9" s="86" t="str">
        <f>IF(E9="","",IF(COUNTIFS(【引用】!$N$3:$N$300,C9,【引用】!$O$3:$O$300,E9),"","税関と官署が一致しません"))</f>
        <v/>
      </c>
    </row>
    <row r="10" spans="1:14" x14ac:dyDescent="0.2">
      <c r="A10" s="98">
        <v>4</v>
      </c>
      <c r="B10" s="114"/>
      <c r="C10" s="10"/>
      <c r="D10" s="99" t="s">
        <v>452</v>
      </c>
      <c r="E10" s="11"/>
      <c r="F10" s="115"/>
      <c r="G10" s="115"/>
      <c r="H10" s="12"/>
      <c r="I10" s="86" t="str">
        <f t="shared" si="0"/>
        <v/>
      </c>
      <c r="J10" t="str">
        <f>IFERROR(VLOOKUP(CONCATENATE(C10,D10,E10),【引用】!P:Q,2,FALSE),"")</f>
        <v/>
      </c>
      <c r="K10" t="str">
        <f t="shared" si="1"/>
        <v/>
      </c>
      <c r="N10" s="86" t="str">
        <f>IF(E10="","",IF(COUNTIFS(【引用】!$N$3:$N$300,C10,【引用】!$O$3:$O$300,E10),"","税関と官署が一致しません"))</f>
        <v/>
      </c>
    </row>
    <row r="11" spans="1:14" x14ac:dyDescent="0.2">
      <c r="A11" s="98">
        <v>5</v>
      </c>
      <c r="B11" s="114"/>
      <c r="C11" s="10"/>
      <c r="D11" s="99" t="s">
        <v>452</v>
      </c>
      <c r="E11" s="11"/>
      <c r="F11" s="115"/>
      <c r="G11" s="115"/>
      <c r="H11" s="12"/>
      <c r="I11" s="86" t="str">
        <f t="shared" si="0"/>
        <v/>
      </c>
      <c r="J11" t="str">
        <f>IFERROR(VLOOKUP(CONCATENATE(C11,D11,E11),【引用】!P:Q,2,FALSE),"")</f>
        <v/>
      </c>
      <c r="K11" t="str">
        <f t="shared" si="1"/>
        <v/>
      </c>
      <c r="N11" s="86" t="str">
        <f>IF(E11="","",IF(COUNTIFS(【引用】!$N$3:$N$300,C11,【引用】!$O$3:$O$300,E11),"","税関と官署が一致しません"))</f>
        <v/>
      </c>
    </row>
    <row r="12" spans="1:14" x14ac:dyDescent="0.2">
      <c r="A12" s="98">
        <v>6</v>
      </c>
      <c r="B12" s="114"/>
      <c r="C12" s="10"/>
      <c r="D12" s="99" t="s">
        <v>452</v>
      </c>
      <c r="E12" s="11"/>
      <c r="F12" s="115"/>
      <c r="G12" s="115"/>
      <c r="H12" s="12"/>
      <c r="I12" s="86" t="str">
        <f t="shared" si="0"/>
        <v/>
      </c>
      <c r="J12" t="str">
        <f>IFERROR(VLOOKUP(CONCATENATE(C12,D12,E12),【引用】!P:Q,2,FALSE),"")</f>
        <v/>
      </c>
      <c r="K12" t="str">
        <f t="shared" si="1"/>
        <v/>
      </c>
      <c r="N12" s="86" t="str">
        <f>IF(E12="","",IF(COUNTIFS(【引用】!$N$3:$N$300,C12,【引用】!$O$3:$O$300,E12),"","税関と官署が一致しません"))</f>
        <v/>
      </c>
    </row>
    <row r="13" spans="1:14" x14ac:dyDescent="0.2">
      <c r="A13" s="98">
        <v>7</v>
      </c>
      <c r="B13" s="114"/>
      <c r="C13" s="10"/>
      <c r="D13" s="99" t="s">
        <v>452</v>
      </c>
      <c r="E13" s="11"/>
      <c r="F13" s="115"/>
      <c r="G13" s="115"/>
      <c r="H13" s="12"/>
      <c r="I13" s="86" t="str">
        <f t="shared" si="0"/>
        <v/>
      </c>
      <c r="J13" t="str">
        <f>IFERROR(VLOOKUP(CONCATENATE(C13,D13,E13),【引用】!P:Q,2,FALSE),"")</f>
        <v/>
      </c>
      <c r="K13" t="str">
        <f t="shared" si="1"/>
        <v/>
      </c>
      <c r="N13" s="86" t="str">
        <f>IF(E13="","",IF(COUNTIFS(【引用】!$N$3:$N$300,C13,【引用】!$O$3:$O$300,E13),"","税関と官署が一致しません"))</f>
        <v/>
      </c>
    </row>
    <row r="14" spans="1:14" x14ac:dyDescent="0.2">
      <c r="A14" s="98">
        <v>8</v>
      </c>
      <c r="B14" s="114"/>
      <c r="C14" s="10"/>
      <c r="D14" s="99" t="s">
        <v>452</v>
      </c>
      <c r="E14" s="11"/>
      <c r="F14" s="115"/>
      <c r="G14" s="115"/>
      <c r="H14" s="12"/>
      <c r="I14" s="86" t="str">
        <f t="shared" si="0"/>
        <v/>
      </c>
      <c r="J14" t="str">
        <f>IFERROR(VLOOKUP(CONCATENATE(C14,D14,E14),【引用】!P:Q,2,FALSE),"")</f>
        <v/>
      </c>
      <c r="K14" t="str">
        <f t="shared" si="1"/>
        <v/>
      </c>
      <c r="N14" s="86" t="str">
        <f>IF(E14="","",IF(COUNTIFS(【引用】!$N$3:$N$300,C14,【引用】!$O$3:$O$300,E14),"","税関と官署が一致しません"))</f>
        <v/>
      </c>
    </row>
    <row r="15" spans="1:14" x14ac:dyDescent="0.2">
      <c r="A15" s="98">
        <v>9</v>
      </c>
      <c r="B15" s="114"/>
      <c r="C15" s="10"/>
      <c r="D15" s="99" t="s">
        <v>452</v>
      </c>
      <c r="E15" s="11"/>
      <c r="F15" s="115"/>
      <c r="G15" s="115"/>
      <c r="H15" s="12"/>
      <c r="I15" s="86" t="str">
        <f t="shared" si="0"/>
        <v/>
      </c>
      <c r="J15" t="str">
        <f>IFERROR(VLOOKUP(CONCATENATE(C15,D15,E15),【引用】!P:Q,2,FALSE),"")</f>
        <v/>
      </c>
      <c r="K15" t="str">
        <f t="shared" si="1"/>
        <v/>
      </c>
      <c r="N15" s="86" t="str">
        <f>IF(E15="","",IF(COUNTIFS(【引用】!$N$3:$N$300,C15,【引用】!$O$3:$O$300,E15),"","税関と官署が一致しません"))</f>
        <v/>
      </c>
    </row>
    <row r="16" spans="1:14" x14ac:dyDescent="0.2">
      <c r="A16" s="98">
        <v>10</v>
      </c>
      <c r="B16" s="114"/>
      <c r="C16" s="10"/>
      <c r="D16" s="99" t="s">
        <v>452</v>
      </c>
      <c r="E16" s="11"/>
      <c r="F16" s="115"/>
      <c r="G16" s="115"/>
      <c r="H16" s="12"/>
      <c r="I16" s="86" t="str">
        <f t="shared" si="0"/>
        <v/>
      </c>
      <c r="J16" t="str">
        <f>IFERROR(VLOOKUP(CONCATENATE(C16,D16,E16),【引用】!P:Q,2,FALSE),"")</f>
        <v/>
      </c>
      <c r="K16" t="str">
        <f t="shared" si="1"/>
        <v/>
      </c>
      <c r="N16" s="86" t="str">
        <f>IF(E16="","",IF(COUNTIFS(【引用】!$N$3:$N$300,C16,【引用】!$O$3:$O$300,E16),"","税関と官署が一致しません"))</f>
        <v/>
      </c>
    </row>
    <row r="17" spans="1:14" x14ac:dyDescent="0.2">
      <c r="A17" s="98">
        <v>11</v>
      </c>
      <c r="B17" s="114"/>
      <c r="C17" s="10"/>
      <c r="D17" s="99" t="s">
        <v>452</v>
      </c>
      <c r="E17" s="11"/>
      <c r="F17" s="115"/>
      <c r="G17" s="115"/>
      <c r="H17" s="12"/>
      <c r="I17" s="86" t="str">
        <f t="shared" si="0"/>
        <v/>
      </c>
      <c r="J17" t="str">
        <f>IFERROR(VLOOKUP(CONCATENATE(C17,D17,E17),【引用】!P:Q,2,FALSE),"")</f>
        <v/>
      </c>
      <c r="K17" t="str">
        <f t="shared" si="1"/>
        <v/>
      </c>
      <c r="N17" s="86" t="str">
        <f>IF(E17="","",IF(COUNTIFS(【引用】!$N$3:$N$300,C17,【引用】!$O$3:$O$300,E17),"","税関と官署が一致しません"))</f>
        <v/>
      </c>
    </row>
    <row r="18" spans="1:14" x14ac:dyDescent="0.2">
      <c r="A18" s="98">
        <v>12</v>
      </c>
      <c r="B18" s="114"/>
      <c r="C18" s="10"/>
      <c r="D18" s="99" t="s">
        <v>452</v>
      </c>
      <c r="E18" s="11"/>
      <c r="F18" s="115"/>
      <c r="G18" s="115"/>
      <c r="H18" s="12"/>
      <c r="I18" s="86" t="str">
        <f t="shared" si="0"/>
        <v/>
      </c>
      <c r="J18" t="str">
        <f>IFERROR(VLOOKUP(CONCATENATE(C18,D18,E18),【引用】!P:Q,2,FALSE),"")</f>
        <v/>
      </c>
      <c r="K18" t="str">
        <f t="shared" si="1"/>
        <v/>
      </c>
      <c r="N18" s="86" t="str">
        <f>IF(E18="","",IF(COUNTIFS(【引用】!$N$3:$N$300,C18,【引用】!$O$3:$O$300,E18),"","税関と官署が一致しません"))</f>
        <v/>
      </c>
    </row>
    <row r="19" spans="1:14" x14ac:dyDescent="0.2">
      <c r="A19" s="98">
        <v>13</v>
      </c>
      <c r="B19" s="114"/>
      <c r="C19" s="10"/>
      <c r="D19" s="99" t="s">
        <v>452</v>
      </c>
      <c r="E19" s="11"/>
      <c r="F19" s="115"/>
      <c r="G19" s="115"/>
      <c r="H19" s="12"/>
      <c r="I19" s="86" t="str">
        <f t="shared" si="0"/>
        <v/>
      </c>
      <c r="J19" t="str">
        <f>IFERROR(VLOOKUP(CONCATENATE(C19,D19,E19),【引用】!P:Q,2,FALSE),"")</f>
        <v/>
      </c>
      <c r="K19" t="str">
        <f t="shared" si="1"/>
        <v/>
      </c>
      <c r="N19" s="86" t="str">
        <f>IF(E19="","",IF(COUNTIFS(【引用】!$N$3:$N$300,C19,【引用】!$O$3:$O$300,E19),"","税関と官署が一致しません"))</f>
        <v/>
      </c>
    </row>
    <row r="20" spans="1:14" x14ac:dyDescent="0.2">
      <c r="A20" s="98">
        <v>14</v>
      </c>
      <c r="B20" s="114"/>
      <c r="C20" s="10"/>
      <c r="D20" s="99" t="s">
        <v>452</v>
      </c>
      <c r="E20" s="11"/>
      <c r="F20" s="115"/>
      <c r="G20" s="115"/>
      <c r="H20" s="12"/>
      <c r="I20" s="86" t="str">
        <f t="shared" si="0"/>
        <v/>
      </c>
      <c r="J20" t="str">
        <f>IFERROR(VLOOKUP(CONCATENATE(C20,D20,E20),【引用】!P:Q,2,FALSE),"")</f>
        <v/>
      </c>
      <c r="K20" t="str">
        <f t="shared" si="1"/>
        <v/>
      </c>
      <c r="N20" s="86" t="str">
        <f>IF(E20="","",IF(COUNTIFS(【引用】!$N$3:$N$300,C20,【引用】!$O$3:$O$300,E20),"","税関と官署が一致しません"))</f>
        <v/>
      </c>
    </row>
    <row r="21" spans="1:14" x14ac:dyDescent="0.2">
      <c r="A21" s="98">
        <v>15</v>
      </c>
      <c r="B21" s="114"/>
      <c r="C21" s="10"/>
      <c r="D21" s="99" t="s">
        <v>452</v>
      </c>
      <c r="E21" s="11"/>
      <c r="F21" s="115"/>
      <c r="G21" s="115"/>
      <c r="H21" s="12"/>
      <c r="I21" s="86" t="str">
        <f t="shared" si="0"/>
        <v/>
      </c>
      <c r="J21" t="str">
        <f>IFERROR(VLOOKUP(CONCATENATE(C21,D21,E21),【引用】!P:Q,2,FALSE),"")</f>
        <v/>
      </c>
      <c r="K21" t="str">
        <f t="shared" si="1"/>
        <v/>
      </c>
      <c r="N21" s="86" t="str">
        <f>IF(E21="","",IF(COUNTIFS(【引用】!$N$3:$N$300,C21,【引用】!$O$3:$O$300,E21),"","税関と官署が一致しません"))</f>
        <v/>
      </c>
    </row>
    <row r="22" spans="1:14" x14ac:dyDescent="0.2">
      <c r="A22" s="98">
        <v>16</v>
      </c>
      <c r="B22" s="114"/>
      <c r="C22" s="10"/>
      <c r="D22" s="99" t="s">
        <v>452</v>
      </c>
      <c r="E22" s="11"/>
      <c r="F22" s="115"/>
      <c r="G22" s="115"/>
      <c r="H22" s="12"/>
      <c r="I22" s="86" t="str">
        <f t="shared" si="0"/>
        <v/>
      </c>
      <c r="J22" t="str">
        <f>IFERROR(VLOOKUP(CONCATENATE(C22,D22,E22),【引用】!P:Q,2,FALSE),"")</f>
        <v/>
      </c>
      <c r="K22" t="str">
        <f t="shared" si="1"/>
        <v/>
      </c>
      <c r="N22" s="86" t="str">
        <f>IF(E22="","",IF(COUNTIFS(【引用】!$N$3:$N$300,C22,【引用】!$O$3:$O$300,E22),"","税関と官署が一致しません"))</f>
        <v/>
      </c>
    </row>
    <row r="23" spans="1:14" x14ac:dyDescent="0.2">
      <c r="A23" s="98">
        <v>17</v>
      </c>
      <c r="B23" s="114"/>
      <c r="C23" s="10"/>
      <c r="D23" s="99" t="s">
        <v>452</v>
      </c>
      <c r="E23" s="11"/>
      <c r="F23" s="115"/>
      <c r="G23" s="115"/>
      <c r="H23" s="12"/>
      <c r="I23" s="86" t="str">
        <f t="shared" si="0"/>
        <v/>
      </c>
      <c r="J23" t="str">
        <f>IFERROR(VLOOKUP(CONCATENATE(C23,D23,E23),【引用】!P:Q,2,FALSE),"")</f>
        <v/>
      </c>
      <c r="K23" t="str">
        <f t="shared" si="1"/>
        <v/>
      </c>
      <c r="N23" s="86" t="str">
        <f>IF(E23="","",IF(COUNTIFS(【引用】!$N$3:$N$300,C23,【引用】!$O$3:$O$300,E23),"","税関と官署が一致しません"))</f>
        <v/>
      </c>
    </row>
    <row r="24" spans="1:14" x14ac:dyDescent="0.2">
      <c r="A24" s="98">
        <v>18</v>
      </c>
      <c r="B24" s="114"/>
      <c r="C24" s="10"/>
      <c r="D24" s="99" t="s">
        <v>452</v>
      </c>
      <c r="E24" s="11"/>
      <c r="F24" s="115"/>
      <c r="G24" s="115"/>
      <c r="H24" s="12"/>
      <c r="I24" s="86" t="str">
        <f t="shared" si="0"/>
        <v/>
      </c>
      <c r="J24" t="str">
        <f>IFERROR(VLOOKUP(CONCATENATE(C24,D24,E24),【引用】!P:Q,2,FALSE),"")</f>
        <v/>
      </c>
      <c r="K24" t="str">
        <f t="shared" si="1"/>
        <v/>
      </c>
      <c r="N24" s="86" t="str">
        <f>IF(E24="","",IF(COUNTIFS(【引用】!$N$3:$N$300,C24,【引用】!$O$3:$O$300,E24),"","税関と官署が一致しません"))</f>
        <v/>
      </c>
    </row>
    <row r="25" spans="1:14" x14ac:dyDescent="0.2">
      <c r="A25" s="98">
        <v>19</v>
      </c>
      <c r="B25" s="114"/>
      <c r="C25" s="10"/>
      <c r="D25" s="99" t="s">
        <v>452</v>
      </c>
      <c r="E25" s="11"/>
      <c r="F25" s="115"/>
      <c r="G25" s="115"/>
      <c r="H25" s="12"/>
      <c r="I25" s="86" t="str">
        <f t="shared" si="0"/>
        <v/>
      </c>
      <c r="J25" t="str">
        <f>IFERROR(VLOOKUP(CONCATENATE(C25,D25,E25),【引用】!P:Q,2,FALSE),"")</f>
        <v/>
      </c>
      <c r="K25" t="str">
        <f t="shared" si="1"/>
        <v/>
      </c>
      <c r="N25" s="86" t="str">
        <f>IF(E25="","",IF(COUNTIFS(【引用】!$N$3:$N$300,C25,【引用】!$O$3:$O$300,E25),"","税関と官署が一致しません"))</f>
        <v/>
      </c>
    </row>
    <row r="26" spans="1:14" x14ac:dyDescent="0.2">
      <c r="A26" s="98">
        <v>20</v>
      </c>
      <c r="B26" s="114"/>
      <c r="C26" s="10"/>
      <c r="D26" s="99" t="s">
        <v>452</v>
      </c>
      <c r="E26" s="11"/>
      <c r="F26" s="115"/>
      <c r="G26" s="115"/>
      <c r="H26" s="12"/>
      <c r="I26" s="86" t="str">
        <f t="shared" si="0"/>
        <v/>
      </c>
      <c r="J26" t="str">
        <f>IFERROR(VLOOKUP(CONCATENATE(C26,D26,E26),【引用】!P:Q,2,FALSE),"")</f>
        <v/>
      </c>
      <c r="K26" t="str">
        <f t="shared" si="1"/>
        <v/>
      </c>
      <c r="N26" s="86" t="str">
        <f>IF(E26="","",IF(COUNTIFS(【引用】!$N$3:$N$300,C26,【引用】!$O$3:$O$300,E26),"","税関と官署が一致しません"))</f>
        <v/>
      </c>
    </row>
    <row r="27" spans="1:14" x14ac:dyDescent="0.2">
      <c r="A27" s="98">
        <v>21</v>
      </c>
      <c r="B27" s="114"/>
      <c r="C27" s="10"/>
      <c r="D27" s="99" t="s">
        <v>452</v>
      </c>
      <c r="E27" s="11"/>
      <c r="F27" s="115"/>
      <c r="G27" s="115"/>
      <c r="H27" s="12"/>
      <c r="I27" s="86" t="str">
        <f t="shared" si="0"/>
        <v/>
      </c>
      <c r="J27" t="str">
        <f>IFERROR(VLOOKUP(CONCATENATE(C27,D27,E27),【引用】!P:Q,2,FALSE),"")</f>
        <v/>
      </c>
      <c r="K27" t="str">
        <f t="shared" si="1"/>
        <v/>
      </c>
      <c r="N27" s="86" t="str">
        <f>IF(E27="","",IF(COUNTIFS(【引用】!$N$3:$N$300,C27,【引用】!$O$3:$O$300,E27),"","税関と官署が一致しません"))</f>
        <v/>
      </c>
    </row>
    <row r="28" spans="1:14" x14ac:dyDescent="0.2">
      <c r="A28" s="98">
        <v>22</v>
      </c>
      <c r="B28" s="114"/>
      <c r="C28" s="10"/>
      <c r="D28" s="99" t="s">
        <v>452</v>
      </c>
      <c r="E28" s="11"/>
      <c r="F28" s="115"/>
      <c r="G28" s="115"/>
      <c r="H28" s="12"/>
      <c r="I28" s="86" t="str">
        <f t="shared" si="0"/>
        <v/>
      </c>
      <c r="J28" t="str">
        <f>IFERROR(VLOOKUP(CONCATENATE(C28,D28,E28),【引用】!P:Q,2,FALSE),"")</f>
        <v/>
      </c>
      <c r="K28" t="str">
        <f t="shared" si="1"/>
        <v/>
      </c>
      <c r="N28" s="86" t="str">
        <f>IF(E28="","",IF(COUNTIFS(【引用】!$N$3:$N$300,C28,【引用】!$O$3:$O$300,E28),"","税関と官署が一致しません"))</f>
        <v/>
      </c>
    </row>
    <row r="29" spans="1:14" x14ac:dyDescent="0.2">
      <c r="A29" s="98">
        <v>23</v>
      </c>
      <c r="B29" s="114"/>
      <c r="C29" s="10"/>
      <c r="D29" s="99" t="s">
        <v>452</v>
      </c>
      <c r="E29" s="11"/>
      <c r="F29" s="115"/>
      <c r="G29" s="115"/>
      <c r="H29" s="12"/>
      <c r="I29" s="86" t="str">
        <f t="shared" si="0"/>
        <v/>
      </c>
      <c r="J29" t="str">
        <f>IFERROR(VLOOKUP(CONCATENATE(C29,D29,E29),【引用】!P:Q,2,FALSE),"")</f>
        <v/>
      </c>
      <c r="K29" t="str">
        <f t="shared" si="1"/>
        <v/>
      </c>
      <c r="N29" s="86" t="str">
        <f>IF(E29="","",IF(COUNTIFS(【引用】!$N$3:$N$300,C29,【引用】!$O$3:$O$300,E29),"","税関と官署が一致しません"))</f>
        <v/>
      </c>
    </row>
    <row r="30" spans="1:14" x14ac:dyDescent="0.2">
      <c r="A30" s="98">
        <v>24</v>
      </c>
      <c r="B30" s="114"/>
      <c r="C30" s="10"/>
      <c r="D30" s="99" t="s">
        <v>452</v>
      </c>
      <c r="E30" s="11"/>
      <c r="F30" s="115"/>
      <c r="G30" s="115"/>
      <c r="H30" s="12"/>
      <c r="I30" s="86" t="str">
        <f>IF(B30="","",IF(COUNTBLANK(B30:H30)&gt;=1,"全ての項目の入力が必要です。",""))</f>
        <v/>
      </c>
      <c r="J30" t="str">
        <f>IFERROR(VLOOKUP(CONCATENATE(C30,D30,E30),【引用】!P:Q,2,FALSE),"")</f>
        <v/>
      </c>
      <c r="K30" t="str">
        <f t="shared" si="1"/>
        <v/>
      </c>
      <c r="N30" s="86" t="str">
        <f>IF(E30="","",IF(COUNTIFS(【引用】!$N$3:$N$300,C30,【引用】!$O$3:$O$300,E30),"","税関と官署が一致しません"))</f>
        <v/>
      </c>
    </row>
    <row r="31" spans="1:14" x14ac:dyDescent="0.2">
      <c r="A31" s="98">
        <v>25</v>
      </c>
      <c r="B31" s="114"/>
      <c r="C31" s="10"/>
      <c r="D31" s="99" t="s">
        <v>452</v>
      </c>
      <c r="E31" s="11"/>
      <c r="F31" s="115"/>
      <c r="G31" s="115"/>
      <c r="H31" s="12"/>
      <c r="I31" s="86" t="str">
        <f t="shared" si="0"/>
        <v/>
      </c>
      <c r="J31" t="str">
        <f>IFERROR(VLOOKUP(CONCATENATE(C31,D31,E31),【引用】!P:Q,2,FALSE),"")</f>
        <v/>
      </c>
      <c r="K31" t="str">
        <f t="shared" si="1"/>
        <v/>
      </c>
      <c r="N31" s="86" t="str">
        <f>IF(E31="","",IF(COUNTIFS(【引用】!$N$3:$N$300,C31,【引用】!$O$3:$O$300,E31),"","税関と官署が一致しません"))</f>
        <v/>
      </c>
    </row>
    <row r="32" spans="1:14" x14ac:dyDescent="0.2">
      <c r="A32" s="98">
        <v>26</v>
      </c>
      <c r="B32" s="114"/>
      <c r="C32" s="10"/>
      <c r="D32" s="99" t="s">
        <v>452</v>
      </c>
      <c r="E32" s="11"/>
      <c r="F32" s="115"/>
      <c r="G32" s="115"/>
      <c r="H32" s="12"/>
      <c r="I32" s="86" t="str">
        <f t="shared" si="0"/>
        <v/>
      </c>
      <c r="J32" t="str">
        <f>IFERROR(VLOOKUP(CONCATENATE(C32,D32,E32),【引用】!P:Q,2,FALSE),"")</f>
        <v/>
      </c>
      <c r="K32" t="str">
        <f t="shared" si="1"/>
        <v/>
      </c>
      <c r="N32" s="86" t="str">
        <f>IF(E32="","",IF(COUNTIFS(【引用】!$N$3:$N$300,C32,【引用】!$O$3:$O$300,E32),"","税関と官署が一致しません"))</f>
        <v/>
      </c>
    </row>
    <row r="33" spans="1:14" x14ac:dyDescent="0.2">
      <c r="A33" s="98">
        <v>27</v>
      </c>
      <c r="B33" s="114"/>
      <c r="C33" s="10"/>
      <c r="D33" s="99" t="s">
        <v>452</v>
      </c>
      <c r="E33" s="11"/>
      <c r="F33" s="115"/>
      <c r="G33" s="115"/>
      <c r="H33" s="12"/>
      <c r="I33" s="86" t="str">
        <f t="shared" si="0"/>
        <v/>
      </c>
      <c r="J33" t="str">
        <f>IFERROR(VLOOKUP(CONCATENATE(C33,D33,E33),【引用】!P:Q,2,FALSE),"")</f>
        <v/>
      </c>
      <c r="K33" t="str">
        <f t="shared" si="1"/>
        <v/>
      </c>
      <c r="N33" s="86" t="str">
        <f>IF(E33="","",IF(COUNTIFS(【引用】!$N$3:$N$300,C33,【引用】!$O$3:$O$300,E33),"","税関と官署が一致しません"))</f>
        <v/>
      </c>
    </row>
    <row r="34" spans="1:14" x14ac:dyDescent="0.2">
      <c r="A34" s="98">
        <v>28</v>
      </c>
      <c r="B34" s="114"/>
      <c r="C34" s="10"/>
      <c r="D34" s="99" t="s">
        <v>452</v>
      </c>
      <c r="E34" s="11"/>
      <c r="F34" s="115"/>
      <c r="G34" s="115"/>
      <c r="H34" s="12"/>
      <c r="I34" s="86" t="str">
        <f t="shared" si="0"/>
        <v/>
      </c>
      <c r="J34" t="str">
        <f>IFERROR(VLOOKUP(CONCATENATE(C34,D34,E34),【引用】!P:Q,2,FALSE),"")</f>
        <v/>
      </c>
      <c r="K34" t="str">
        <f t="shared" si="1"/>
        <v/>
      </c>
      <c r="N34" s="86" t="str">
        <f>IF(E34="","",IF(COUNTIFS(【引用】!$N$3:$N$300,C34,【引用】!$O$3:$O$300,E34),"","税関と官署が一致しません"))</f>
        <v/>
      </c>
    </row>
    <row r="35" spans="1:14" x14ac:dyDescent="0.2">
      <c r="A35" s="98">
        <v>29</v>
      </c>
      <c r="B35" s="114"/>
      <c r="C35" s="10"/>
      <c r="D35" s="99" t="s">
        <v>452</v>
      </c>
      <c r="E35" s="11"/>
      <c r="F35" s="115"/>
      <c r="G35" s="115"/>
      <c r="H35" s="12"/>
      <c r="I35" s="86" t="str">
        <f t="shared" si="0"/>
        <v/>
      </c>
      <c r="J35" t="str">
        <f>IFERROR(VLOOKUP(CONCATENATE(C35,D35,E35),【引用】!P:Q,2,FALSE),"")</f>
        <v/>
      </c>
      <c r="K35" t="str">
        <f t="shared" si="1"/>
        <v/>
      </c>
      <c r="N35" s="86" t="str">
        <f>IF(E35="","",IF(COUNTIFS(【引用】!$N$3:$N$300,C35,【引用】!$O$3:$O$300,E35),"","税関と官署が一致しません"))</f>
        <v/>
      </c>
    </row>
    <row r="36" spans="1:14" x14ac:dyDescent="0.2">
      <c r="A36" s="98">
        <v>30</v>
      </c>
      <c r="B36" s="114"/>
      <c r="C36" s="10"/>
      <c r="D36" s="99" t="s">
        <v>452</v>
      </c>
      <c r="E36" s="11"/>
      <c r="F36" s="115"/>
      <c r="G36" s="115"/>
      <c r="H36" s="12"/>
      <c r="I36" s="86" t="str">
        <f t="shared" si="0"/>
        <v/>
      </c>
      <c r="J36" t="str">
        <f>IFERROR(VLOOKUP(CONCATENATE(C36,D36,E36),【引用】!P:Q,2,FALSE),"")</f>
        <v/>
      </c>
      <c r="K36" t="str">
        <f t="shared" si="1"/>
        <v/>
      </c>
      <c r="N36" s="86" t="str">
        <f>IF(E36="","",IF(COUNTIFS(【引用】!$N$3:$N$300,C36,【引用】!$O$3:$O$300,E36),"","税関と官署が一致しません"))</f>
        <v/>
      </c>
    </row>
  </sheetData>
  <sheetProtection algorithmName="SHA-512" hashValue="cxHfOzyWzPntARbi2bVV4gAfaUFdBhqAYLtY6KDh98GvNiU9YBWFZOVFJHF0suiY/T76mTfg6Gz+6P3PijXT+Q==" saltValue="n0i14TwC+etdBzAHCFJL9Q==" spinCount="100000" sheet="1" objects="1" scenarios="1" selectLockedCells="1"/>
  <mergeCells count="2">
    <mergeCell ref="C5:D5"/>
    <mergeCell ref="B1:C1"/>
  </mergeCells>
  <phoneticPr fontId="1"/>
  <conditionalFormatting sqref="D7:D36">
    <cfRule type="expression" dxfId="31" priority="13">
      <formula>$E$17="別紙参照"</formula>
    </cfRule>
  </conditionalFormatting>
  <conditionalFormatting sqref="E7:E36">
    <cfRule type="expression" dxfId="30" priority="12">
      <formula>$E$17="別紙参照"</formula>
    </cfRule>
  </conditionalFormatting>
  <conditionalFormatting sqref="C7:C36 E7:E36 F6:H36">
    <cfRule type="containsBlanks" dxfId="29" priority="14">
      <formula>LEN(TRIM(C6))=0</formula>
    </cfRule>
  </conditionalFormatting>
  <conditionalFormatting sqref="B7:B36">
    <cfRule type="containsBlanks" dxfId="28" priority="4">
      <formula>LEN(TRIM(B7))=0</formula>
    </cfRule>
  </conditionalFormatting>
  <conditionalFormatting sqref="D6">
    <cfRule type="expression" dxfId="27" priority="9">
      <formula>$E$17="別紙参照"</formula>
    </cfRule>
  </conditionalFormatting>
  <conditionalFormatting sqref="E6">
    <cfRule type="expression" dxfId="26" priority="8">
      <formula>$E$17="別紙参照"</formula>
    </cfRule>
  </conditionalFormatting>
  <conditionalFormatting sqref="C6 E6">
    <cfRule type="containsBlanks" dxfId="25" priority="10">
      <formula>LEN(TRIM(C6))=0</formula>
    </cfRule>
  </conditionalFormatting>
  <conditionalFormatting sqref="B6 J6:K6">
    <cfRule type="containsBlanks" dxfId="24" priority="7">
      <formula>LEN(TRIM(B6))=0</formula>
    </cfRule>
  </conditionalFormatting>
  <conditionalFormatting sqref="I7:I36">
    <cfRule type="expression" dxfId="23" priority="30">
      <formula>AND($A7&lt;&gt;"",OR($B7="",$C7="",$E7="",#REF!="",#REF!="",$F7="",$G7="",#REF!=""))</formula>
    </cfRule>
  </conditionalFormatting>
  <conditionalFormatting sqref="N7:N36">
    <cfRule type="expression" dxfId="22" priority="1">
      <formula>AND($A7&lt;&gt;"",OR($B7="",$C7="",$E7="",#REF!="",#REF!="",$F7="",$G7="",#REF!=""))</formula>
    </cfRule>
  </conditionalFormatting>
  <dataValidations count="2">
    <dataValidation type="list" allowBlank="1" showInputMessage="1" showErrorMessage="1" sqref="E6:E36" xr:uid="{00000000-0002-0000-0100-000000000000}">
      <formula1>INDIRECT(C6)</formula1>
    </dataValidation>
    <dataValidation type="list" allowBlank="1" showInputMessage="1" showErrorMessage="1" sqref="H7:H36" xr:uid="{00000000-0002-0000-0100-000001000000}">
      <formula1>"希望しない,希望する"</formula1>
    </dataValidation>
  </dataValidations>
  <pageMargins left="0.70866141732283472" right="0.70866141732283472" top="0.74803149606299213" bottom="0.74803149606299213" header="0.31496062992125984" footer="0.31496062992125984"/>
  <pageSetup paperSize="9" scale="9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3" id="{8A2C7DF3-2AA0-4125-973E-01547EC080D5}">
            <xm:f>非公表化処理申請書!$L$15="本紙を使用"</xm:f>
            <x14:dxf>
              <fill>
                <patternFill>
                  <bgColor theme="1" tint="0.24994659260841701"/>
                </patternFill>
              </fill>
              <border>
                <bottom/>
                <vertical/>
                <horizontal/>
              </border>
            </x14:dxf>
          </x14:cfRule>
          <xm:sqref>A5:H36</xm:sqref>
        </x14:conditionalFormatting>
        <x14:conditionalFormatting xmlns:xm="http://schemas.microsoft.com/office/excel/2006/main">
          <x14:cfRule type="expression" priority="2" id="{480C33FC-E71D-46BF-A856-094086488834}">
            <xm:f>非公表化処理申請書!$L$15="本紙を使用"</xm:f>
            <x14:dxf>
              <fill>
                <patternFill>
                  <bgColor rgb="FFFFFF00"/>
                </patternFill>
              </fill>
            </x14:dxf>
          </x14:cfRule>
          <xm:sqref>E1:F1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【引用】!$E$2:$M$2</xm:f>
          </x14:formula1>
          <xm:sqref>C6:C36</xm:sqref>
        </x14:dataValidation>
        <x14:dataValidation type="list" allowBlank="1" showInputMessage="1" showErrorMessage="1" xr:uid="{00000000-0002-0000-0100-000002000000}">
          <x14:formula1>
            <xm:f>【引用】!$C$2:$C$234</xm:f>
          </x14:formula1>
          <xm:sqref>B6</xm:sqref>
        </x14:dataValidation>
        <x14:dataValidation type="list" allowBlank="1" showInputMessage="1" showErrorMessage="1" xr:uid="{00000000-0002-0000-0100-000004000000}">
          <x14:formula1>
            <xm:f>【引用】!$C$2:$C$233</xm:f>
          </x14:formula1>
          <xm:sqref>B7:B36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sheetPr>
  <dimension ref="A1:D14"/>
  <sheetViews>
    <sheetView view="pageBreakPreview" zoomScaleNormal="100" zoomScaleSheetLayoutView="100" workbookViewId="0">
      <selection activeCell="B5" sqref="B5"/>
    </sheetView>
  </sheetViews>
  <sheetFormatPr defaultColWidth="8.90625" defaultRowHeight="13" x14ac:dyDescent="0.2"/>
  <cols>
    <col min="1" max="1" width="13.90625" customWidth="1"/>
    <col min="2" max="2" width="28.08984375" bestFit="1" customWidth="1"/>
    <col min="3" max="3" width="26" customWidth="1"/>
    <col min="4" max="4" width="20" style="86" customWidth="1"/>
  </cols>
  <sheetData>
    <row r="1" spans="1:4" ht="24" customHeight="1" x14ac:dyDescent="0.2">
      <c r="A1" s="103" t="s">
        <v>411</v>
      </c>
      <c r="B1" s="225" t="str">
        <f>IF(非公表化処理申請書!G12="","",非公表化処理申請書!G12)</f>
        <v/>
      </c>
      <c r="C1" s="225"/>
    </row>
    <row r="3" spans="1:4" ht="38.5" customHeight="1" x14ac:dyDescent="0.2">
      <c r="A3" s="87" t="s">
        <v>412</v>
      </c>
      <c r="B3" s="88" t="s">
        <v>802</v>
      </c>
      <c r="C3" s="88" t="s">
        <v>801</v>
      </c>
      <c r="D3" s="88" t="s">
        <v>800</v>
      </c>
    </row>
    <row r="4" spans="1:4" x14ac:dyDescent="0.2">
      <c r="A4" s="91" t="s">
        <v>427</v>
      </c>
      <c r="B4" s="104" t="s">
        <v>457</v>
      </c>
      <c r="C4" s="105">
        <v>1234567890123</v>
      </c>
      <c r="D4" s="106">
        <v>45261</v>
      </c>
    </row>
    <row r="5" spans="1:4" x14ac:dyDescent="0.2">
      <c r="A5" s="107">
        <v>1</v>
      </c>
      <c r="B5" s="13"/>
      <c r="C5" s="14"/>
      <c r="D5" s="100"/>
    </row>
    <row r="6" spans="1:4" x14ac:dyDescent="0.2">
      <c r="A6" s="107">
        <v>2</v>
      </c>
      <c r="B6" s="13"/>
      <c r="C6" s="14"/>
      <c r="D6" s="100"/>
    </row>
    <row r="7" spans="1:4" x14ac:dyDescent="0.2">
      <c r="A7" s="107">
        <v>3</v>
      </c>
      <c r="B7" s="13"/>
      <c r="C7" s="14"/>
      <c r="D7" s="100"/>
    </row>
    <row r="8" spans="1:4" x14ac:dyDescent="0.2">
      <c r="A8" s="107">
        <v>4</v>
      </c>
      <c r="B8" s="13"/>
      <c r="C8" s="14"/>
      <c r="D8" s="100"/>
    </row>
    <row r="9" spans="1:4" x14ac:dyDescent="0.2">
      <c r="A9" s="107">
        <v>5</v>
      </c>
      <c r="B9" s="13"/>
      <c r="C9" s="14"/>
      <c r="D9" s="100"/>
    </row>
    <row r="10" spans="1:4" x14ac:dyDescent="0.2">
      <c r="A10" s="107">
        <v>6</v>
      </c>
      <c r="B10" s="13"/>
      <c r="C10" s="14"/>
      <c r="D10" s="100"/>
    </row>
    <row r="11" spans="1:4" x14ac:dyDescent="0.2">
      <c r="A11" s="107">
        <v>7</v>
      </c>
      <c r="B11" s="13"/>
      <c r="C11" s="14"/>
      <c r="D11" s="100"/>
    </row>
    <row r="12" spans="1:4" x14ac:dyDescent="0.2">
      <c r="A12" s="107">
        <v>8</v>
      </c>
      <c r="B12" s="13"/>
      <c r="C12" s="14"/>
      <c r="D12" s="100"/>
    </row>
    <row r="13" spans="1:4" x14ac:dyDescent="0.2">
      <c r="A13" s="107">
        <v>9</v>
      </c>
      <c r="B13" s="13"/>
      <c r="C13" s="14"/>
      <c r="D13" s="100"/>
    </row>
    <row r="14" spans="1:4" x14ac:dyDescent="0.2">
      <c r="A14" s="107">
        <v>10</v>
      </c>
      <c r="B14" s="13"/>
      <c r="C14" s="14"/>
      <c r="D14" s="100"/>
    </row>
  </sheetData>
  <sheetProtection algorithmName="SHA-512" hashValue="pQd57V3sMlNQo3hl3p+EA/HidlYOIN9ucLF3b0vP75+48oQ1guav1w9iJV//tPSHvWJct0XHWVrEokDzb2F9uw==" saltValue="j81zsyMVC9QP7SEcygO8DA==" spinCount="100000" sheet="1" objects="1" scenarios="1" selectLockedCells="1"/>
  <mergeCells count="1">
    <mergeCell ref="B1:C1"/>
  </mergeCells>
  <phoneticPr fontId="1"/>
  <conditionalFormatting sqref="C5:C14">
    <cfRule type="containsBlanks" dxfId="19" priority="11">
      <formula>LEN(TRIM(C5))=0</formula>
    </cfRule>
  </conditionalFormatting>
  <conditionalFormatting sqref="B5:B14">
    <cfRule type="containsBlanks" dxfId="18" priority="4">
      <formula>LEN(TRIM(B5))=0</formula>
    </cfRule>
  </conditionalFormatting>
  <conditionalFormatting sqref="C4">
    <cfRule type="containsBlanks" dxfId="17" priority="8">
      <formula>LEN(TRIM(C4))=0</formula>
    </cfRule>
  </conditionalFormatting>
  <conditionalFormatting sqref="B4">
    <cfRule type="containsBlanks" dxfId="16" priority="5">
      <formula>LEN(TRIM(B4))=0</formula>
    </cfRule>
  </conditionalFormatting>
  <conditionalFormatting sqref="D5:D14">
    <cfRule type="containsBlanks" dxfId="15" priority="3">
      <formula>LEN(TRIM(D5))=0</formula>
    </cfRule>
  </conditionalFormatting>
  <conditionalFormatting sqref="D4">
    <cfRule type="containsBlanks" dxfId="14" priority="2">
      <formula>LEN(TRIM(D4))=0</formula>
    </cfRule>
  </conditionalFormatting>
  <dataValidations count="1">
    <dataValidation type="whole" allowBlank="1" showInputMessage="1" showErrorMessage="1" error="法人番号を13桁で入力してください。" sqref="C5:C14" xr:uid="{00000000-0002-0000-0200-000000000000}">
      <formula1>1000000000000</formula1>
      <formula2>9999999999999</formula2>
    </dataValidation>
  </dataValidations>
  <pageMargins left="0.70866141732283472" right="0.70866141732283472" top="0.74803149606299213" bottom="0.74803149606299213" header="0.31496062992125984" footer="0.31496062992125984"/>
  <pageSetup paperSize="9" scale="9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89A7DCA0-99F7-4B2A-89A4-DF328D2C164C}">
            <xm:f>非公表化処理申請書!$F$25="無し"</xm:f>
            <x14:dxf>
              <fill>
                <patternFill>
                  <bgColor theme="1" tint="0.24994659260841701"/>
                </patternFill>
              </fill>
            </x14:dxf>
          </x14:cfRule>
          <xm:sqref>A3:D14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T21"/>
  <sheetViews>
    <sheetView view="pageBreakPreview" zoomScaleNormal="100" zoomScaleSheetLayoutView="100" workbookViewId="0"/>
  </sheetViews>
  <sheetFormatPr defaultColWidth="8.7265625" defaultRowHeight="13" x14ac:dyDescent="0.2"/>
  <cols>
    <col min="1" max="1" width="4.26953125" style="77" customWidth="1"/>
    <col min="2" max="2" width="3.453125" style="77" customWidth="1"/>
    <col min="3" max="4" width="3.36328125" style="77" customWidth="1"/>
    <col min="5" max="14" width="8.7265625" style="77"/>
    <col min="15" max="15" width="13" style="77" customWidth="1"/>
    <col min="16" max="16" width="11.453125" style="77" customWidth="1"/>
    <col min="17" max="17" width="14" style="77" customWidth="1"/>
    <col min="18" max="16384" width="8.7265625" style="77"/>
  </cols>
  <sheetData>
    <row r="1" spans="1:20" ht="20.5" customHeight="1" x14ac:dyDescent="0.2">
      <c r="A1" s="108" t="s">
        <v>454</v>
      </c>
      <c r="B1" s="108"/>
      <c r="C1" s="108"/>
      <c r="D1" s="108"/>
      <c r="E1" s="108"/>
      <c r="F1" s="108"/>
      <c r="G1" s="108"/>
      <c r="H1" s="108"/>
      <c r="I1" s="108"/>
      <c r="J1" s="108"/>
      <c r="K1" s="108"/>
      <c r="L1" s="108"/>
      <c r="M1" s="108"/>
      <c r="N1" s="108"/>
      <c r="O1" s="108"/>
      <c r="P1" s="108"/>
      <c r="Q1" s="108"/>
      <c r="R1" s="108"/>
      <c r="S1" s="108"/>
    </row>
    <row r="2" spans="1:20" ht="6.75" customHeight="1" x14ac:dyDescent="0.2"/>
    <row r="3" spans="1:20" ht="20.5" customHeight="1" x14ac:dyDescent="0.2">
      <c r="A3" s="226" t="s">
        <v>422</v>
      </c>
      <c r="B3" s="226"/>
      <c r="C3" s="226"/>
      <c r="D3" s="226"/>
      <c r="E3" s="226"/>
      <c r="F3" s="226"/>
      <c r="G3" s="226"/>
      <c r="H3" s="226"/>
      <c r="I3" s="226"/>
      <c r="J3" s="226"/>
      <c r="K3" s="226"/>
      <c r="L3" s="226"/>
      <c r="M3" s="226"/>
      <c r="N3" s="226"/>
      <c r="O3" s="226"/>
      <c r="P3" s="226"/>
      <c r="Q3" s="226"/>
      <c r="R3" s="226"/>
      <c r="S3" s="226"/>
    </row>
    <row r="4" spans="1:20" x14ac:dyDescent="0.2">
      <c r="A4" s="227" t="s">
        <v>857</v>
      </c>
      <c r="B4" s="227"/>
      <c r="C4" s="227"/>
      <c r="D4" s="227"/>
      <c r="E4" s="227"/>
      <c r="F4" s="227"/>
      <c r="G4" s="227"/>
      <c r="H4" s="227"/>
      <c r="I4" s="227"/>
      <c r="J4" s="227"/>
      <c r="K4" s="227"/>
      <c r="L4" s="227"/>
      <c r="M4" s="227"/>
      <c r="N4" s="227"/>
      <c r="O4" s="227"/>
      <c r="P4" s="227"/>
      <c r="Q4" s="227"/>
      <c r="R4" s="227"/>
    </row>
    <row r="5" spans="1:20" ht="282" customHeight="1" x14ac:dyDescent="0.2">
      <c r="A5" s="228" t="s">
        <v>938</v>
      </c>
      <c r="B5" s="228"/>
      <c r="C5" s="228"/>
      <c r="D5" s="228"/>
      <c r="E5" s="228"/>
      <c r="F5" s="228"/>
      <c r="G5" s="228"/>
      <c r="H5" s="228"/>
      <c r="I5" s="228"/>
      <c r="J5" s="228"/>
      <c r="K5" s="228"/>
      <c r="L5" s="228"/>
      <c r="M5" s="228"/>
      <c r="N5" s="228"/>
      <c r="O5" s="228"/>
      <c r="P5" s="109"/>
      <c r="Q5" s="109"/>
      <c r="R5" s="109"/>
    </row>
    <row r="6" spans="1:20" ht="20.5" customHeight="1" x14ac:dyDescent="0.2">
      <c r="A6" s="226" t="s">
        <v>423</v>
      </c>
      <c r="B6" s="226"/>
      <c r="C6" s="226"/>
      <c r="D6" s="226"/>
      <c r="E6" s="226"/>
      <c r="F6" s="226"/>
    </row>
    <row r="7" spans="1:20" ht="55.9" customHeight="1" x14ac:dyDescent="0.2">
      <c r="A7" s="228" t="s">
        <v>929</v>
      </c>
      <c r="B7" s="230"/>
      <c r="C7" s="230"/>
      <c r="D7" s="230"/>
      <c r="E7" s="230"/>
      <c r="F7" s="230"/>
      <c r="G7" s="230"/>
      <c r="H7" s="230"/>
      <c r="I7" s="230"/>
      <c r="J7" s="230"/>
      <c r="K7" s="230"/>
      <c r="L7" s="230"/>
      <c r="M7" s="230"/>
      <c r="N7" s="230"/>
      <c r="O7" s="230"/>
    </row>
    <row r="8" spans="1:20" x14ac:dyDescent="0.2">
      <c r="A8" s="109"/>
      <c r="B8" s="109"/>
      <c r="C8" s="109"/>
      <c r="D8" s="109"/>
      <c r="E8" s="109"/>
      <c r="F8" s="109"/>
      <c r="G8" s="109"/>
      <c r="H8" s="109"/>
      <c r="I8" s="109"/>
      <c r="J8" s="109"/>
      <c r="K8" s="109"/>
      <c r="L8" s="109"/>
      <c r="M8" s="109"/>
      <c r="N8" s="109"/>
      <c r="O8" s="109"/>
      <c r="P8" s="109"/>
      <c r="Q8" s="109"/>
      <c r="R8" s="109"/>
    </row>
    <row r="9" spans="1:20" ht="20.5" customHeight="1" x14ac:dyDescent="0.2">
      <c r="A9" s="108" t="s">
        <v>806</v>
      </c>
      <c r="B9" s="108"/>
      <c r="C9" s="108"/>
      <c r="D9" s="108"/>
      <c r="E9" s="108"/>
      <c r="F9" s="108"/>
    </row>
    <row r="10" spans="1:20" x14ac:dyDescent="0.2">
      <c r="A10" s="227" t="s">
        <v>858</v>
      </c>
      <c r="B10" s="227"/>
      <c r="C10" s="227"/>
      <c r="D10" s="227"/>
      <c r="E10" s="227"/>
      <c r="F10" s="227"/>
      <c r="G10" s="227"/>
      <c r="H10" s="227"/>
      <c r="I10" s="227"/>
      <c r="J10" s="227"/>
      <c r="K10" s="227"/>
      <c r="L10" s="227"/>
      <c r="M10" s="227"/>
      <c r="N10" s="227"/>
      <c r="O10" s="227"/>
    </row>
    <row r="11" spans="1:20" x14ac:dyDescent="0.2">
      <c r="C11" s="227"/>
      <c r="D11" s="227"/>
      <c r="E11" s="227"/>
      <c r="F11" s="227"/>
      <c r="G11" s="227"/>
      <c r="H11" s="227"/>
      <c r="I11" s="227"/>
      <c r="J11" s="227"/>
      <c r="K11" s="227"/>
      <c r="L11" s="227"/>
      <c r="M11" s="227"/>
      <c r="N11" s="227"/>
      <c r="O11" s="227"/>
      <c r="P11" s="227"/>
      <c r="Q11" s="227"/>
      <c r="R11" s="227"/>
      <c r="S11" s="227"/>
    </row>
    <row r="12" spans="1:20" ht="20.5" customHeight="1" x14ac:dyDescent="0.2">
      <c r="A12" s="108" t="s">
        <v>859</v>
      </c>
      <c r="B12" s="108"/>
      <c r="C12" s="108"/>
      <c r="D12" s="108"/>
      <c r="E12" s="108"/>
      <c r="F12" s="108"/>
      <c r="G12" s="108"/>
      <c r="H12" s="108"/>
      <c r="I12" s="108"/>
      <c r="J12" s="108"/>
      <c r="K12" s="108"/>
      <c r="L12" s="108"/>
      <c r="M12" s="108"/>
      <c r="N12" s="108"/>
      <c r="O12" s="108"/>
      <c r="P12" s="108"/>
      <c r="Q12" s="108"/>
      <c r="R12" s="108"/>
      <c r="S12" s="108"/>
      <c r="T12" s="108"/>
    </row>
    <row r="13" spans="1:20" ht="223.9" customHeight="1" x14ac:dyDescent="0.2">
      <c r="A13" s="229" t="s">
        <v>879</v>
      </c>
      <c r="B13" s="229"/>
      <c r="C13" s="229"/>
      <c r="D13" s="229"/>
      <c r="E13" s="229"/>
      <c r="F13" s="229"/>
      <c r="G13" s="229"/>
      <c r="H13" s="229"/>
      <c r="I13" s="229"/>
      <c r="J13" s="229"/>
      <c r="K13" s="229"/>
      <c r="L13" s="229"/>
      <c r="M13" s="229"/>
      <c r="N13" s="229"/>
      <c r="O13" s="229"/>
      <c r="P13" s="229"/>
      <c r="Q13" s="110"/>
      <c r="R13" s="110"/>
    </row>
    <row r="14" spans="1:20" ht="29.5" customHeight="1" x14ac:dyDescent="0.2">
      <c r="A14" s="228" t="s">
        <v>860</v>
      </c>
      <c r="B14" s="228"/>
      <c r="C14" s="228"/>
      <c r="D14" s="228"/>
      <c r="E14" s="228"/>
      <c r="F14" s="228"/>
      <c r="G14" s="228"/>
      <c r="H14" s="228"/>
      <c r="I14" s="228"/>
      <c r="J14" s="228"/>
      <c r="K14" s="228"/>
      <c r="L14" s="228"/>
      <c r="M14" s="228"/>
      <c r="N14" s="228"/>
      <c r="O14" s="228"/>
      <c r="P14" s="110"/>
      <c r="Q14" s="110"/>
      <c r="R14" s="110"/>
    </row>
    <row r="15" spans="1:20" x14ac:dyDescent="0.2">
      <c r="A15" s="231" t="s">
        <v>876</v>
      </c>
      <c r="B15" s="231"/>
      <c r="C15" s="231"/>
      <c r="D15" s="231"/>
      <c r="E15" s="231"/>
      <c r="F15" s="231"/>
      <c r="G15" s="231"/>
      <c r="H15" s="231"/>
      <c r="I15" s="231"/>
      <c r="J15" s="231"/>
      <c r="K15" s="231"/>
      <c r="L15" s="231"/>
      <c r="M15" s="231"/>
      <c r="N15" s="231"/>
      <c r="O15" s="231"/>
    </row>
    <row r="16" spans="1:20" ht="16.5" x14ac:dyDescent="0.2">
      <c r="A16" s="108" t="s">
        <v>420</v>
      </c>
      <c r="B16" s="108"/>
      <c r="C16" s="108"/>
      <c r="D16" s="108"/>
      <c r="E16" s="108"/>
      <c r="F16" s="108"/>
      <c r="G16" s="108"/>
      <c r="H16" s="108"/>
      <c r="I16" s="108"/>
      <c r="J16" s="108"/>
      <c r="K16" s="108"/>
      <c r="L16" s="108"/>
      <c r="M16" s="108"/>
      <c r="N16" s="108"/>
      <c r="O16" s="108"/>
      <c r="P16" s="108"/>
      <c r="Q16" s="108"/>
      <c r="R16" s="108"/>
      <c r="S16" s="108"/>
    </row>
    <row r="17" spans="1:20" x14ac:dyDescent="0.2">
      <c r="A17" s="232" t="s">
        <v>861</v>
      </c>
      <c r="B17" s="232"/>
      <c r="C17" s="232"/>
      <c r="D17" s="232"/>
      <c r="E17" s="232"/>
      <c r="F17" s="232"/>
      <c r="G17" s="232"/>
      <c r="H17" s="232"/>
      <c r="I17" s="232"/>
      <c r="J17" s="232"/>
      <c r="K17" s="232"/>
      <c r="L17" s="232"/>
      <c r="M17" s="232"/>
      <c r="N17" s="232"/>
      <c r="O17" s="232"/>
      <c r="P17" s="109"/>
      <c r="Q17" s="109"/>
      <c r="R17" s="109"/>
    </row>
    <row r="18" spans="1:20" ht="13.9" customHeight="1" x14ac:dyDescent="0.2">
      <c r="A18" s="109"/>
      <c r="B18" s="109"/>
      <c r="C18" s="109"/>
      <c r="D18" s="109"/>
      <c r="E18" s="109"/>
      <c r="F18" s="109"/>
      <c r="G18" s="109"/>
      <c r="H18" s="109"/>
      <c r="I18" s="109"/>
      <c r="J18" s="109"/>
      <c r="K18" s="109"/>
      <c r="L18" s="109"/>
      <c r="M18" s="109"/>
      <c r="N18" s="109"/>
      <c r="O18" s="109"/>
      <c r="P18" s="109"/>
      <c r="Q18" s="109"/>
      <c r="R18" s="109"/>
    </row>
    <row r="19" spans="1:20" x14ac:dyDescent="0.2">
      <c r="A19" s="109"/>
      <c r="B19" s="109"/>
      <c r="C19" s="109"/>
      <c r="D19" s="109"/>
      <c r="E19" s="109"/>
      <c r="F19" s="109"/>
      <c r="G19" s="109"/>
      <c r="H19" s="109"/>
      <c r="I19" s="109"/>
      <c r="J19" s="109"/>
      <c r="K19" s="109"/>
      <c r="L19" s="109"/>
      <c r="M19" s="109"/>
      <c r="N19" s="109"/>
      <c r="O19" s="109"/>
      <c r="P19" s="109"/>
      <c r="Q19" s="109"/>
      <c r="R19" s="109"/>
    </row>
    <row r="20" spans="1:20" x14ac:dyDescent="0.2">
      <c r="E20" s="227"/>
      <c r="F20" s="227"/>
      <c r="G20" s="227"/>
      <c r="H20" s="227"/>
      <c r="I20" s="227"/>
      <c r="J20" s="227"/>
      <c r="K20" s="227"/>
      <c r="L20" s="227"/>
      <c r="M20" s="227"/>
      <c r="N20" s="227"/>
      <c r="O20" s="227"/>
      <c r="P20" s="227"/>
      <c r="Q20" s="227"/>
      <c r="R20" s="227"/>
      <c r="S20" s="227"/>
      <c r="T20" s="227"/>
    </row>
    <row r="21" spans="1:20" x14ac:dyDescent="0.2">
      <c r="E21" s="227"/>
      <c r="F21" s="227"/>
      <c r="G21" s="227"/>
      <c r="H21" s="227"/>
      <c r="I21" s="227"/>
      <c r="J21" s="227"/>
      <c r="K21" s="227"/>
      <c r="L21" s="227"/>
      <c r="M21" s="227"/>
      <c r="N21" s="227"/>
      <c r="O21" s="227"/>
      <c r="P21" s="227"/>
      <c r="Q21" s="227"/>
      <c r="R21" s="227"/>
      <c r="S21" s="227"/>
      <c r="T21" s="227"/>
    </row>
  </sheetData>
  <sheetProtection algorithmName="SHA-512" hashValue="hmTlJcW84TTYptmHFOcoEyCNtMKrp6EFxEsnD69COE2Ba7+uxAoXOYcGN9ErObKs7MdH4krBXTeFv1tWoaARbw==" saltValue="9i0Yjkb9SHPAiYQX12qh7A==" spinCount="100000" sheet="1" objects="1" scenarios="1"/>
  <mergeCells count="13">
    <mergeCell ref="A3:S3"/>
    <mergeCell ref="A4:R4"/>
    <mergeCell ref="A5:O5"/>
    <mergeCell ref="A6:F6"/>
    <mergeCell ref="E21:T21"/>
    <mergeCell ref="A10:O10"/>
    <mergeCell ref="C11:S11"/>
    <mergeCell ref="A13:P13"/>
    <mergeCell ref="E20:T20"/>
    <mergeCell ref="A7:O7"/>
    <mergeCell ref="A14:O14"/>
    <mergeCell ref="A15:O15"/>
    <mergeCell ref="A17:O17"/>
  </mergeCells>
  <phoneticPr fontId="1"/>
  <hyperlinks>
    <hyperlink ref="A15:O15" r:id="rId1" display="https://www.customs.go.jp/toukei/sankou/howto/faq.htm" xr:uid="{00000000-0004-0000-0300-000000000000}"/>
  </hyperlinks>
  <pageMargins left="0.70866141732283472" right="0.70866141732283472" top="0.74803149606299213" bottom="0.74803149606299213" header="0.31496062992125984" footer="0.31496062992125984"/>
  <pageSetup paperSize="9" scale="75" orientation="portrait" r:id="rId2"/>
  <colBreaks count="1" manualBreakCount="1">
    <brk id="18"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9" tint="0.79998168889431442"/>
  </sheetPr>
  <dimension ref="A1:AA28"/>
  <sheetViews>
    <sheetView view="pageBreakPreview" zoomScaleNormal="100" zoomScaleSheetLayoutView="100" workbookViewId="0"/>
  </sheetViews>
  <sheetFormatPr defaultColWidth="9" defaultRowHeight="13" x14ac:dyDescent="0.2"/>
  <cols>
    <col min="1" max="1" width="9" style="77"/>
    <col min="2" max="2" width="11.08984375" style="77" customWidth="1"/>
    <col min="3" max="3" width="9" style="80"/>
    <col min="4" max="4" width="2.08984375" style="80" customWidth="1"/>
    <col min="5" max="5" width="5.26953125" style="80" customWidth="1"/>
    <col min="6" max="6" width="3.453125" style="80" customWidth="1"/>
    <col min="7" max="7" width="11.90625" style="80" customWidth="1"/>
    <col min="8" max="8" width="7.26953125" style="80" customWidth="1"/>
    <col min="9" max="9" width="4" style="80" customWidth="1"/>
    <col min="10" max="11" width="2.36328125" style="80" customWidth="1"/>
    <col min="12" max="13" width="1.6328125" style="80" customWidth="1"/>
    <col min="14" max="14" width="2.08984375" style="80" customWidth="1"/>
    <col min="15" max="16" width="1.6328125" style="80" customWidth="1"/>
    <col min="17" max="17" width="2.08984375" style="80" customWidth="1"/>
    <col min="18" max="19" width="1.6328125" style="80" customWidth="1"/>
    <col min="20" max="20" width="2.08984375" style="80" customWidth="1"/>
    <col min="21" max="21" width="10.26953125" style="76" customWidth="1"/>
    <col min="22" max="22" width="9.6328125" style="77" customWidth="1"/>
    <col min="23" max="23" width="4.7265625" style="78" customWidth="1"/>
    <col min="24" max="24" width="9" style="77"/>
    <col min="25" max="25" width="4.453125" style="77" bestFit="1" customWidth="1"/>
    <col min="26" max="27" width="9" style="79" hidden="1" customWidth="1"/>
    <col min="28" max="30" width="9" style="79" customWidth="1"/>
    <col min="31" max="16384" width="9" style="79"/>
  </cols>
  <sheetData>
    <row r="1" spans="1:27" ht="21" customHeight="1" x14ac:dyDescent="0.2">
      <c r="A1" s="74"/>
      <c r="B1" s="74"/>
      <c r="C1" s="75"/>
      <c r="D1" s="75"/>
      <c r="E1" s="75"/>
      <c r="F1" s="75"/>
      <c r="G1" s="75"/>
      <c r="H1" s="75"/>
      <c r="I1" s="75"/>
      <c r="J1" s="75"/>
      <c r="K1" s="233">
        <v>2023</v>
      </c>
      <c r="L1" s="233"/>
      <c r="M1" s="233"/>
      <c r="N1" s="75" t="s">
        <v>10</v>
      </c>
      <c r="O1" s="233">
        <v>1</v>
      </c>
      <c r="P1" s="233"/>
      <c r="Q1" s="75" t="s">
        <v>11</v>
      </c>
      <c r="R1" s="233">
        <v>15</v>
      </c>
      <c r="S1" s="233"/>
      <c r="T1" s="75" t="s">
        <v>186</v>
      </c>
    </row>
    <row r="2" spans="1:27" x14ac:dyDescent="0.2">
      <c r="A2" s="202" t="s">
        <v>0</v>
      </c>
      <c r="B2" s="202"/>
      <c r="C2" s="202"/>
      <c r="D2" s="202"/>
      <c r="E2" s="75"/>
      <c r="F2" s="75"/>
      <c r="G2" s="75"/>
      <c r="H2" s="75"/>
      <c r="I2" s="75"/>
      <c r="J2" s="75"/>
      <c r="K2" s="75"/>
      <c r="L2" s="75"/>
      <c r="M2" s="75"/>
      <c r="N2" s="75"/>
      <c r="O2" s="75"/>
      <c r="P2" s="75"/>
      <c r="Q2" s="75"/>
      <c r="R2" s="75"/>
      <c r="S2" s="75"/>
      <c r="T2" s="75"/>
    </row>
    <row r="3" spans="1:27" x14ac:dyDescent="0.2">
      <c r="A3" s="74"/>
      <c r="B3" s="74"/>
      <c r="C3" s="75"/>
      <c r="D3" s="75"/>
      <c r="E3" s="75"/>
      <c r="F3" s="75"/>
      <c r="G3" s="75"/>
      <c r="H3" s="75"/>
      <c r="I3" s="75"/>
      <c r="J3" s="75"/>
      <c r="K3" s="75"/>
      <c r="L3" s="75"/>
      <c r="M3" s="75"/>
      <c r="N3" s="75"/>
      <c r="O3" s="75"/>
      <c r="P3" s="75"/>
      <c r="Q3" s="75"/>
      <c r="R3" s="75"/>
      <c r="S3" s="75"/>
      <c r="T3" s="75"/>
    </row>
    <row r="4" spans="1:27" x14ac:dyDescent="0.2">
      <c r="A4" s="74"/>
      <c r="B4" s="74"/>
      <c r="C4" s="75"/>
      <c r="D4" s="75"/>
      <c r="E4" s="75"/>
      <c r="F4" s="75"/>
      <c r="G4" s="75"/>
      <c r="H4" s="192" t="s">
        <v>1</v>
      </c>
      <c r="I4" s="192"/>
      <c r="J4" s="234" t="s">
        <v>415</v>
      </c>
      <c r="K4" s="234"/>
      <c r="L4" s="234"/>
      <c r="M4" s="234"/>
      <c r="N4" s="234"/>
      <c r="O4" s="234"/>
      <c r="P4" s="234"/>
      <c r="Q4" s="234"/>
      <c r="R4" s="234"/>
      <c r="S4" s="234"/>
      <c r="T4" s="234"/>
    </row>
    <row r="5" spans="1:27" x14ac:dyDescent="0.2">
      <c r="A5" s="74"/>
      <c r="B5" s="74"/>
      <c r="C5" s="75"/>
      <c r="D5" s="75"/>
      <c r="E5" s="75"/>
      <c r="F5" s="75"/>
      <c r="G5" s="75"/>
      <c r="H5" s="190" t="s">
        <v>185</v>
      </c>
      <c r="I5" s="190"/>
      <c r="J5" s="235" t="s">
        <v>791</v>
      </c>
      <c r="K5" s="235"/>
      <c r="L5" s="235"/>
      <c r="M5" s="235"/>
      <c r="N5" s="235"/>
      <c r="O5" s="235"/>
      <c r="P5" s="235"/>
      <c r="Q5" s="235"/>
      <c r="R5" s="235"/>
      <c r="S5" s="235"/>
      <c r="T5" s="235"/>
    </row>
    <row r="7" spans="1:27" x14ac:dyDescent="0.2">
      <c r="C7" s="192" t="s">
        <v>804</v>
      </c>
      <c r="D7" s="192"/>
      <c r="E7" s="192"/>
      <c r="F7" s="192"/>
      <c r="G7" s="192"/>
      <c r="H7" s="192"/>
      <c r="I7" s="192"/>
    </row>
    <row r="8" spans="1:27" ht="13.5" thickBot="1" x14ac:dyDescent="0.25"/>
    <row r="9" spans="1:27" ht="21" customHeight="1" x14ac:dyDescent="0.2">
      <c r="A9" s="208" t="s">
        <v>453</v>
      </c>
      <c r="B9" s="209"/>
      <c r="C9" s="215" t="s">
        <v>9</v>
      </c>
      <c r="D9" s="216"/>
      <c r="E9" s="216"/>
      <c r="F9" s="236"/>
      <c r="G9" s="111">
        <v>2023</v>
      </c>
      <c r="H9" s="237" t="s">
        <v>10</v>
      </c>
      <c r="I9" s="181"/>
      <c r="J9" s="238"/>
      <c r="K9" s="239">
        <v>1</v>
      </c>
      <c r="L9" s="239"/>
      <c r="M9" s="239"/>
      <c r="N9" s="239"/>
      <c r="O9" s="239"/>
      <c r="P9" s="237" t="s">
        <v>786</v>
      </c>
      <c r="Q9" s="181"/>
      <c r="R9" s="181"/>
      <c r="S9" s="181"/>
      <c r="T9" s="182"/>
    </row>
    <row r="10" spans="1:27" ht="21" customHeight="1" x14ac:dyDescent="0.2">
      <c r="A10" s="210"/>
      <c r="B10" s="211"/>
      <c r="C10" s="197" t="s">
        <v>785</v>
      </c>
      <c r="D10" s="198"/>
      <c r="E10" s="198"/>
      <c r="F10" s="240"/>
      <c r="G10" s="241" t="s">
        <v>421</v>
      </c>
      <c r="H10" s="242"/>
      <c r="I10" s="242"/>
      <c r="J10" s="243"/>
      <c r="K10" s="242">
        <v>7</v>
      </c>
      <c r="L10" s="242"/>
      <c r="M10" s="242"/>
      <c r="N10" s="242"/>
      <c r="O10" s="242"/>
      <c r="P10" s="244" t="s">
        <v>781</v>
      </c>
      <c r="Q10" s="185"/>
      <c r="R10" s="185"/>
      <c r="S10" s="185"/>
      <c r="T10" s="186"/>
    </row>
    <row r="11" spans="1:27" ht="21" customHeight="1" x14ac:dyDescent="0.2">
      <c r="A11" s="212"/>
      <c r="B11" s="211"/>
      <c r="C11" s="199" t="s">
        <v>8</v>
      </c>
      <c r="D11" s="200"/>
      <c r="E11" s="200"/>
      <c r="F11" s="245"/>
      <c r="G11" s="246" t="s">
        <v>792</v>
      </c>
      <c r="H11" s="247"/>
      <c r="I11" s="247"/>
      <c r="J11" s="247"/>
      <c r="K11" s="247"/>
      <c r="L11" s="247"/>
      <c r="M11" s="247"/>
      <c r="N11" s="247"/>
      <c r="O11" s="247"/>
      <c r="P11" s="247"/>
      <c r="Q11" s="247"/>
      <c r="R11" s="247"/>
      <c r="S11" s="247"/>
      <c r="T11" s="248"/>
    </row>
    <row r="12" spans="1:27" ht="21" customHeight="1" x14ac:dyDescent="0.2">
      <c r="A12" s="212"/>
      <c r="B12" s="211"/>
      <c r="C12" s="199" t="s">
        <v>7</v>
      </c>
      <c r="D12" s="200"/>
      <c r="E12" s="200"/>
      <c r="F12" s="245"/>
      <c r="G12" s="249" t="s">
        <v>793</v>
      </c>
      <c r="H12" s="250"/>
      <c r="I12" s="250"/>
      <c r="J12" s="250"/>
      <c r="K12" s="250"/>
      <c r="L12" s="250"/>
      <c r="M12" s="250"/>
      <c r="N12" s="250"/>
      <c r="O12" s="250"/>
      <c r="P12" s="250"/>
      <c r="Q12" s="250"/>
      <c r="R12" s="250"/>
      <c r="S12" s="250"/>
      <c r="T12" s="251"/>
      <c r="U12" s="81" t="str">
        <f>IF(G12="","",IF(LEN(G12)&lt;&gt;9,"9桁の半角数字のみで入力してください。",""))</f>
        <v/>
      </c>
      <c r="Z12" s="79" t="s">
        <v>473</v>
      </c>
    </row>
    <row r="13" spans="1:27" ht="21" customHeight="1" x14ac:dyDescent="0.2">
      <c r="A13" s="212"/>
      <c r="B13" s="211"/>
      <c r="C13" s="199" t="s">
        <v>6</v>
      </c>
      <c r="D13" s="200"/>
      <c r="E13" s="200"/>
      <c r="F13" s="245"/>
      <c r="G13" s="246" t="s">
        <v>807</v>
      </c>
      <c r="H13" s="247"/>
      <c r="I13" s="247"/>
      <c r="J13" s="247"/>
      <c r="K13" s="247"/>
      <c r="L13" s="247"/>
      <c r="M13" s="247"/>
      <c r="N13" s="247"/>
      <c r="O13" s="247"/>
      <c r="P13" s="247"/>
      <c r="Q13" s="247"/>
      <c r="R13" s="247"/>
      <c r="S13" s="247"/>
      <c r="T13" s="248"/>
    </row>
    <row r="14" spans="1:27" ht="21" customHeight="1" x14ac:dyDescent="0.2">
      <c r="A14" s="212"/>
      <c r="B14" s="211"/>
      <c r="C14" s="199" t="s">
        <v>5</v>
      </c>
      <c r="D14" s="200"/>
      <c r="E14" s="200"/>
      <c r="F14" s="245"/>
      <c r="G14" s="241" t="s">
        <v>794</v>
      </c>
      <c r="H14" s="242"/>
      <c r="I14" s="242"/>
      <c r="J14" s="242"/>
      <c r="K14" s="242"/>
      <c r="L14" s="242"/>
      <c r="M14" s="242"/>
      <c r="N14" s="242"/>
      <c r="O14" s="242"/>
      <c r="P14" s="242"/>
      <c r="Q14" s="242"/>
      <c r="R14" s="242"/>
      <c r="S14" s="242"/>
      <c r="T14" s="252"/>
      <c r="Z14" s="79" t="s">
        <v>472</v>
      </c>
    </row>
    <row r="15" spans="1:27" ht="21" customHeight="1" x14ac:dyDescent="0.2">
      <c r="A15" s="212"/>
      <c r="B15" s="211"/>
      <c r="C15" s="221" t="s">
        <v>783</v>
      </c>
      <c r="D15" s="222"/>
      <c r="E15" s="222"/>
      <c r="F15" s="222"/>
      <c r="G15" s="222"/>
      <c r="H15" s="222"/>
      <c r="I15" s="222"/>
      <c r="J15" s="222"/>
      <c r="K15" s="223"/>
      <c r="L15" s="253" t="s">
        <v>856</v>
      </c>
      <c r="M15" s="254"/>
      <c r="N15" s="254"/>
      <c r="O15" s="254"/>
      <c r="P15" s="254"/>
      <c r="Q15" s="254"/>
      <c r="R15" s="254"/>
      <c r="S15" s="254"/>
      <c r="T15" s="255"/>
      <c r="U15" s="81" t="str">
        <f>IF(L15="別紙を使用","別紙１についても記載して下さい","")</f>
        <v/>
      </c>
      <c r="Z15" s="79" t="s">
        <v>459</v>
      </c>
    </row>
    <row r="16" spans="1:27" ht="21" customHeight="1" x14ac:dyDescent="0.2">
      <c r="A16" s="212"/>
      <c r="B16" s="211"/>
      <c r="C16" s="199" t="s">
        <v>4</v>
      </c>
      <c r="D16" s="200"/>
      <c r="E16" s="200"/>
      <c r="F16" s="245"/>
      <c r="G16" s="241" t="s">
        <v>416</v>
      </c>
      <c r="H16" s="242"/>
      <c r="I16" s="242"/>
      <c r="J16" s="242"/>
      <c r="K16" s="242"/>
      <c r="L16" s="242"/>
      <c r="M16" s="242"/>
      <c r="N16" s="242"/>
      <c r="O16" s="242"/>
      <c r="P16" s="242"/>
      <c r="Q16" s="242"/>
      <c r="R16" s="242"/>
      <c r="S16" s="242"/>
      <c r="T16" s="252"/>
      <c r="Z16" s="77" t="s">
        <v>474</v>
      </c>
      <c r="AA16" s="77" t="s">
        <v>475</v>
      </c>
    </row>
    <row r="17" spans="1:27" ht="21" customHeight="1" x14ac:dyDescent="0.2">
      <c r="A17" s="212"/>
      <c r="B17" s="211"/>
      <c r="C17" s="199" t="s">
        <v>417</v>
      </c>
      <c r="D17" s="200"/>
      <c r="E17" s="200"/>
      <c r="F17" s="245"/>
      <c r="G17" s="112" t="s">
        <v>795</v>
      </c>
      <c r="H17" s="113" t="str">
        <f>IF(G17="別紙参照","別紙参照","税関")</f>
        <v>税関</v>
      </c>
      <c r="I17" s="246" t="s">
        <v>36</v>
      </c>
      <c r="J17" s="247"/>
      <c r="K17" s="247"/>
      <c r="L17" s="247"/>
      <c r="M17" s="247"/>
      <c r="N17" s="247"/>
      <c r="O17" s="247"/>
      <c r="P17" s="247"/>
      <c r="Q17" s="247"/>
      <c r="R17" s="247"/>
      <c r="S17" s="247"/>
      <c r="T17" s="248"/>
      <c r="U17" s="81"/>
      <c r="Z17" s="79">
        <f>IFERROR(VLOOKUP(CONCATENATE(G17,H17,I17),【引用】!P:Q,2,FALSE),"")</f>
        <v>2006</v>
      </c>
      <c r="AA17" s="79" t="str">
        <f>IFERROR(LEFT(Z17,3),"")</f>
        <v>200</v>
      </c>
    </row>
    <row r="18" spans="1:27" ht="21" customHeight="1" x14ac:dyDescent="0.2">
      <c r="A18" s="212"/>
      <c r="B18" s="211"/>
      <c r="C18" s="195" t="s">
        <v>780</v>
      </c>
      <c r="D18" s="196"/>
      <c r="E18" s="196"/>
      <c r="F18" s="256"/>
      <c r="G18" s="241" t="s">
        <v>796</v>
      </c>
      <c r="H18" s="242"/>
      <c r="I18" s="242"/>
      <c r="J18" s="242"/>
      <c r="K18" s="242"/>
      <c r="L18" s="242"/>
      <c r="M18" s="242"/>
      <c r="N18" s="242"/>
      <c r="O18" s="242"/>
      <c r="P18" s="242"/>
      <c r="Q18" s="242"/>
      <c r="R18" s="242"/>
      <c r="S18" s="242"/>
      <c r="T18" s="252"/>
      <c r="U18" s="81"/>
    </row>
    <row r="19" spans="1:27" ht="21" customHeight="1" thickBot="1" x14ac:dyDescent="0.25">
      <c r="A19" s="213"/>
      <c r="B19" s="214"/>
      <c r="C19" s="152" t="s">
        <v>798</v>
      </c>
      <c r="D19" s="153"/>
      <c r="E19" s="153"/>
      <c r="F19" s="257"/>
      <c r="G19" s="258" t="s">
        <v>808</v>
      </c>
      <c r="H19" s="259"/>
      <c r="I19" s="259"/>
      <c r="J19" s="259"/>
      <c r="K19" s="259"/>
      <c r="L19" s="259"/>
      <c r="M19" s="259"/>
      <c r="N19" s="259"/>
      <c r="O19" s="259"/>
      <c r="P19" s="259"/>
      <c r="Q19" s="259"/>
      <c r="R19" s="259"/>
      <c r="S19" s="259"/>
      <c r="T19" s="260"/>
    </row>
    <row r="20" spans="1:27" ht="21" customHeight="1" x14ac:dyDescent="0.2">
      <c r="A20" s="165" t="s">
        <v>2</v>
      </c>
      <c r="B20" s="166"/>
      <c r="C20" s="82" t="s">
        <v>418</v>
      </c>
      <c r="D20" s="261" t="s">
        <v>809</v>
      </c>
      <c r="E20" s="262"/>
      <c r="F20" s="262"/>
      <c r="G20" s="263"/>
      <c r="H20" s="176" t="s">
        <v>3</v>
      </c>
      <c r="I20" s="177"/>
      <c r="J20" s="264"/>
      <c r="K20" s="265" t="s">
        <v>797</v>
      </c>
      <c r="L20" s="266"/>
      <c r="M20" s="266"/>
      <c r="N20" s="266"/>
      <c r="O20" s="266"/>
      <c r="P20" s="266"/>
      <c r="Q20" s="266"/>
      <c r="R20" s="266"/>
      <c r="S20" s="266"/>
      <c r="T20" s="267"/>
    </row>
    <row r="21" spans="1:27" ht="21" customHeight="1" x14ac:dyDescent="0.2">
      <c r="A21" s="167"/>
      <c r="B21" s="168"/>
      <c r="C21" s="152" t="s">
        <v>419</v>
      </c>
      <c r="D21" s="153"/>
      <c r="E21" s="153"/>
      <c r="F21" s="268">
        <v>1234567890987</v>
      </c>
      <c r="G21" s="269"/>
      <c r="H21" s="206" t="s">
        <v>184</v>
      </c>
      <c r="I21" s="207"/>
      <c r="J21" s="270"/>
      <c r="K21" s="271" t="s">
        <v>455</v>
      </c>
      <c r="L21" s="272"/>
      <c r="M21" s="272"/>
      <c r="N21" s="272"/>
      <c r="O21" s="272"/>
      <c r="P21" s="272"/>
      <c r="Q21" s="272"/>
      <c r="R21" s="272"/>
      <c r="S21" s="272"/>
      <c r="T21" s="273"/>
      <c r="U21" s="81" t="str">
        <f>IF(F21="","",IF(LEN(F21)&lt;&gt;13,"法人番号は13桁の半角数字のみで入力してください。",""))</f>
        <v/>
      </c>
    </row>
    <row r="22" spans="1:27" ht="21" customHeight="1" x14ac:dyDescent="0.2">
      <c r="A22" s="167"/>
      <c r="B22" s="168"/>
      <c r="C22" s="169" t="s">
        <v>803</v>
      </c>
      <c r="D22" s="170"/>
      <c r="E22" s="274"/>
      <c r="F22" s="276" t="s">
        <v>810</v>
      </c>
      <c r="G22" s="277"/>
      <c r="H22" s="277"/>
      <c r="I22" s="277"/>
      <c r="J22" s="277"/>
      <c r="K22" s="277"/>
      <c r="L22" s="277"/>
      <c r="M22" s="277"/>
      <c r="N22" s="277"/>
      <c r="O22" s="277"/>
      <c r="P22" s="277"/>
      <c r="Q22" s="277"/>
      <c r="R22" s="277"/>
      <c r="S22" s="277"/>
      <c r="T22" s="278"/>
    </row>
    <row r="23" spans="1:27" ht="21" customHeight="1" x14ac:dyDescent="0.2">
      <c r="A23" s="167"/>
      <c r="B23" s="168"/>
      <c r="C23" s="171"/>
      <c r="D23" s="172"/>
      <c r="E23" s="275"/>
      <c r="F23" s="279" t="s">
        <v>877</v>
      </c>
      <c r="G23" s="254"/>
      <c r="H23" s="254"/>
      <c r="I23" s="254"/>
      <c r="J23" s="254"/>
      <c r="K23" s="254"/>
      <c r="L23" s="254"/>
      <c r="M23" s="254"/>
      <c r="N23" s="254"/>
      <c r="O23" s="254"/>
      <c r="P23" s="254"/>
      <c r="Q23" s="254"/>
      <c r="R23" s="254"/>
      <c r="S23" s="254"/>
      <c r="T23" s="255"/>
    </row>
    <row r="24" spans="1:27" ht="21" customHeight="1" x14ac:dyDescent="0.2">
      <c r="A24" s="167"/>
      <c r="B24" s="168"/>
      <c r="C24" s="152" t="s">
        <v>430</v>
      </c>
      <c r="D24" s="153"/>
      <c r="E24" s="153"/>
      <c r="F24" s="276" t="s">
        <v>811</v>
      </c>
      <c r="G24" s="277"/>
      <c r="H24" s="277"/>
      <c r="I24" s="277"/>
      <c r="J24" s="277"/>
      <c r="K24" s="277"/>
      <c r="L24" s="277"/>
      <c r="M24" s="277"/>
      <c r="N24" s="277"/>
      <c r="O24" s="277"/>
      <c r="P24" s="277"/>
      <c r="Q24" s="277"/>
      <c r="R24" s="277"/>
      <c r="S24" s="277"/>
      <c r="T24" s="278"/>
    </row>
    <row r="25" spans="1:27" ht="21" customHeight="1" thickBot="1" x14ac:dyDescent="0.25">
      <c r="A25" s="167"/>
      <c r="B25" s="168"/>
      <c r="C25" s="135" t="s">
        <v>799</v>
      </c>
      <c r="D25" s="136"/>
      <c r="E25" s="288"/>
      <c r="F25" s="289" t="s">
        <v>812</v>
      </c>
      <c r="G25" s="290"/>
      <c r="H25" s="290"/>
      <c r="I25" s="290"/>
      <c r="J25" s="290"/>
      <c r="K25" s="290"/>
      <c r="L25" s="290"/>
      <c r="M25" s="290"/>
      <c r="N25" s="290"/>
      <c r="O25" s="290"/>
      <c r="P25" s="290"/>
      <c r="Q25" s="290"/>
      <c r="R25" s="290"/>
      <c r="S25" s="290"/>
      <c r="T25" s="291"/>
      <c r="U25" s="81" t="str">
        <f>IF(F25="有り","別紙２についても記載してください","")</f>
        <v>別紙２についても記載してください</v>
      </c>
    </row>
    <row r="26" spans="1:27" ht="106.9" customHeight="1" thickBot="1" x14ac:dyDescent="0.25">
      <c r="A26" s="160" t="s">
        <v>782</v>
      </c>
      <c r="B26" s="280"/>
      <c r="C26" s="281" t="s">
        <v>456</v>
      </c>
      <c r="D26" s="282"/>
      <c r="E26" s="282"/>
      <c r="F26" s="282"/>
      <c r="G26" s="282"/>
      <c r="H26" s="282"/>
      <c r="I26" s="282"/>
      <c r="J26" s="282"/>
      <c r="K26" s="282"/>
      <c r="L26" s="282"/>
      <c r="M26" s="282"/>
      <c r="N26" s="282"/>
      <c r="O26" s="282"/>
      <c r="P26" s="282"/>
      <c r="Q26" s="282"/>
      <c r="R26" s="282"/>
      <c r="S26" s="282"/>
      <c r="T26" s="283"/>
    </row>
    <row r="27" spans="1:27" ht="65.5" customHeight="1" thickBot="1" x14ac:dyDescent="0.25">
      <c r="A27" s="147" t="s">
        <v>790</v>
      </c>
      <c r="B27" s="284"/>
      <c r="C27" s="285" t="s">
        <v>813</v>
      </c>
      <c r="D27" s="286"/>
      <c r="E27" s="286"/>
      <c r="F27" s="286"/>
      <c r="G27" s="286"/>
      <c r="H27" s="286"/>
      <c r="I27" s="286"/>
      <c r="J27" s="286"/>
      <c r="K27" s="286"/>
      <c r="L27" s="286"/>
      <c r="M27" s="286"/>
      <c r="N27" s="286"/>
      <c r="O27" s="286"/>
      <c r="P27" s="286"/>
      <c r="Q27" s="286"/>
      <c r="R27" s="286"/>
      <c r="S27" s="286"/>
      <c r="T27" s="287"/>
      <c r="U27" s="81"/>
    </row>
    <row r="28" spans="1:27" ht="51.75" customHeight="1" x14ac:dyDescent="0.2">
      <c r="A28" s="140" t="s">
        <v>805</v>
      </c>
      <c r="B28" s="140"/>
      <c r="C28" s="140"/>
      <c r="D28" s="140"/>
      <c r="E28" s="140"/>
      <c r="F28" s="140"/>
      <c r="G28" s="140"/>
      <c r="H28" s="140"/>
      <c r="I28" s="140"/>
      <c r="J28" s="140"/>
      <c r="K28" s="140"/>
      <c r="L28" s="140"/>
      <c r="M28" s="140"/>
      <c r="N28" s="140"/>
      <c r="O28" s="140"/>
      <c r="P28" s="140"/>
      <c r="Q28" s="140"/>
      <c r="R28" s="140"/>
      <c r="S28" s="140"/>
      <c r="T28" s="140"/>
    </row>
  </sheetData>
  <sheetProtection algorithmName="SHA-512" hashValue="sO5Mbm6IQwcFDWzyZGaa4I6GgwM3aO0Te0xR7GUAzAZ1Ti5hIJtQez0Jm2eVHLuTJTHOTZ3UW2tKlgXn2Gb8NA==" saltValue="76FJcuSz0s7FDmLxAOvCAQ==" spinCount="100000" sheet="1" objects="1" scenarios="1" selectLockedCells="1" selectUnlockedCells="1"/>
  <mergeCells count="56">
    <mergeCell ref="A28:T28"/>
    <mergeCell ref="F24:T24"/>
    <mergeCell ref="A26:B26"/>
    <mergeCell ref="C26:T26"/>
    <mergeCell ref="A27:B27"/>
    <mergeCell ref="C27:T27"/>
    <mergeCell ref="C25:E25"/>
    <mergeCell ref="F25:T25"/>
    <mergeCell ref="C19:F19"/>
    <mergeCell ref="G19:T19"/>
    <mergeCell ref="A20:B25"/>
    <mergeCell ref="D20:G20"/>
    <mergeCell ref="H20:J20"/>
    <mergeCell ref="K20:T20"/>
    <mergeCell ref="C21:E21"/>
    <mergeCell ref="F21:G21"/>
    <mergeCell ref="H21:J21"/>
    <mergeCell ref="K21:T21"/>
    <mergeCell ref="C22:E23"/>
    <mergeCell ref="F22:T22"/>
    <mergeCell ref="F23:T23"/>
    <mergeCell ref="C24:E24"/>
    <mergeCell ref="C16:F16"/>
    <mergeCell ref="G16:T16"/>
    <mergeCell ref="C17:F17"/>
    <mergeCell ref="I17:T17"/>
    <mergeCell ref="C18:F18"/>
    <mergeCell ref="G18:T18"/>
    <mergeCell ref="C13:F13"/>
    <mergeCell ref="G13:T13"/>
    <mergeCell ref="C14:F14"/>
    <mergeCell ref="G14:T14"/>
    <mergeCell ref="C15:K15"/>
    <mergeCell ref="L15:T15"/>
    <mergeCell ref="H5:I5"/>
    <mergeCell ref="J5:T5"/>
    <mergeCell ref="C7:I7"/>
    <mergeCell ref="A9:B19"/>
    <mergeCell ref="C9:F9"/>
    <mergeCell ref="H9:J9"/>
    <mergeCell ref="K9:O9"/>
    <mergeCell ref="P9:T9"/>
    <mergeCell ref="C10:F10"/>
    <mergeCell ref="G10:J10"/>
    <mergeCell ref="K10:O10"/>
    <mergeCell ref="P10:T10"/>
    <mergeCell ref="C11:F11"/>
    <mergeCell ref="G11:T11"/>
    <mergeCell ref="C12:F12"/>
    <mergeCell ref="G12:T12"/>
    <mergeCell ref="K1:M1"/>
    <mergeCell ref="O1:P1"/>
    <mergeCell ref="R1:S1"/>
    <mergeCell ref="A2:D2"/>
    <mergeCell ref="H4:I4"/>
    <mergeCell ref="J4:T4"/>
  </mergeCells>
  <phoneticPr fontId="1"/>
  <conditionalFormatting sqref="G12:T14">
    <cfRule type="containsBlanks" dxfId="12" priority="13">
      <formula>LEN(TRIM(G12))=0</formula>
    </cfRule>
  </conditionalFormatting>
  <conditionalFormatting sqref="C9:T15 C17:T19 C16:G16">
    <cfRule type="containsText" dxfId="11" priority="12" operator="containsText" text="選択して下さい">
      <formula>NOT(ISERROR(SEARCH("選択して下さい",C9)))</formula>
    </cfRule>
  </conditionalFormatting>
  <conditionalFormatting sqref="D20:G20 F21:G21 K20:T21 F22:T22 C26:T26 F24:T24 F23">
    <cfRule type="containsBlanks" dxfId="10" priority="11">
      <formula>LEN(TRIM(C20))=0</formula>
    </cfRule>
  </conditionalFormatting>
  <conditionalFormatting sqref="K9:T9">
    <cfRule type="containsBlanks" dxfId="9" priority="10">
      <formula>LEN(TRIM(K9))=0</formula>
    </cfRule>
  </conditionalFormatting>
  <conditionalFormatting sqref="K10:O10">
    <cfRule type="expression" dxfId="8" priority="9">
      <formula>AND($G$10="希望する",$K$10="")</formula>
    </cfRule>
  </conditionalFormatting>
  <conditionalFormatting sqref="K10:T10">
    <cfRule type="expression" dxfId="7" priority="8">
      <formula>$G$10="希望しない"</formula>
    </cfRule>
  </conditionalFormatting>
  <conditionalFormatting sqref="G16:T19">
    <cfRule type="expression" dxfId="6" priority="3">
      <formula>$L$15="別紙を使用"</formula>
    </cfRule>
  </conditionalFormatting>
  <conditionalFormatting sqref="K1:M1 O1:P1 R1:S1 J4:T5">
    <cfRule type="containsBlanks" dxfId="5" priority="6">
      <formula>LEN(TRIM(J1))=0</formula>
    </cfRule>
  </conditionalFormatting>
  <conditionalFormatting sqref="G19:T19">
    <cfRule type="containsBlanks" dxfId="4" priority="7">
      <formula>LEN(TRIM(G19))=0</formula>
    </cfRule>
  </conditionalFormatting>
  <conditionalFormatting sqref="I17:T17">
    <cfRule type="containsBlanks" dxfId="3" priority="14">
      <formula>LEN(TRIM(I17))=0</formula>
    </cfRule>
  </conditionalFormatting>
  <conditionalFormatting sqref="F25">
    <cfRule type="expression" dxfId="2" priority="4">
      <formula>$D$25="無"</formula>
    </cfRule>
  </conditionalFormatting>
  <conditionalFormatting sqref="G16:T16">
    <cfRule type="containsBlanks" dxfId="1" priority="5">
      <formula>LEN(TRIM(G16))=0</formula>
    </cfRule>
  </conditionalFormatting>
  <conditionalFormatting sqref="F25:T25">
    <cfRule type="cellIs" dxfId="0" priority="1" operator="equal">
      <formula>"選択して下さい"</formula>
    </cfRule>
  </conditionalFormatting>
  <dataValidations count="16">
    <dataValidation type="list" allowBlank="1" showInputMessage="1" showErrorMessage="1" sqref="F25:T25" xr:uid="{00000000-0002-0000-0400-000000000000}">
      <formula1>"選択して下さい,無し,有り"</formula1>
    </dataValidation>
    <dataValidation type="textLength" imeMode="halfAlpha" allowBlank="1" showInputMessage="1" showErrorMessage="1" sqref="F22:T23" xr:uid="{00000000-0002-0000-0400-000001000000}">
      <formula1>0</formula1>
      <formula2>15</formula2>
    </dataValidation>
    <dataValidation type="list" allowBlank="1" showInputMessage="1" showErrorMessage="1" sqref="K9:O9" xr:uid="{00000000-0002-0000-0400-000002000000}">
      <formula1>"1,2,3,4,5,6,7,8,9,10,11,12"</formula1>
    </dataValidation>
    <dataValidation type="list" allowBlank="1" showInputMessage="1" showErrorMessage="1" sqref="L15:T15" xr:uid="{00000000-0002-0000-0400-000003000000}">
      <formula1>"選択して下さい,本紙を使用,別紙を使用"</formula1>
    </dataValidation>
    <dataValidation type="list" allowBlank="1" showInputMessage="1" showErrorMessage="1" sqref="K10" xr:uid="{00000000-0002-0000-0400-000004000000}">
      <formula1>"2,3,4,5,6,7,8,9,10,11,12"</formula1>
    </dataValidation>
    <dataValidation type="list" allowBlank="1" showInputMessage="1" showErrorMessage="1" sqref="G10" xr:uid="{00000000-0002-0000-0400-000005000000}">
      <formula1>"選択して下さい,希望しない,希望する"</formula1>
    </dataValidation>
    <dataValidation imeMode="halfAlpha" allowBlank="1" showInputMessage="1" showErrorMessage="1" sqref="G9 F24:T24" xr:uid="{00000000-0002-0000-0400-000006000000}"/>
    <dataValidation type="list" allowBlank="1" showInputMessage="1" showErrorMessage="1" sqref="G17" xr:uid="{00000000-0002-0000-0400-000007000000}">
      <formula1>"選択して下さい,東京,横浜,神戸,大阪,名古屋,門司,長崎,函館,沖縄地区"</formula1>
    </dataValidation>
    <dataValidation type="whole" imeMode="halfAlpha" allowBlank="1" showInputMessage="1" showErrorMessage="1" sqref="O1:P1" xr:uid="{00000000-0002-0000-0400-000008000000}">
      <formula1>1</formula1>
      <formula2>12</formula2>
    </dataValidation>
    <dataValidation type="whole" imeMode="halfAlpha" allowBlank="1" showInputMessage="1" showErrorMessage="1" sqref="R1:S1" xr:uid="{00000000-0002-0000-0400-000009000000}">
      <formula1>1</formula1>
      <formula2>31</formula2>
    </dataValidation>
    <dataValidation type="textLength" imeMode="halfAlpha" operator="equal" allowBlank="1" showInputMessage="1" showErrorMessage="1" sqref="K1:M1" xr:uid="{00000000-0002-0000-0400-00000A000000}">
      <formula1>4</formula1>
    </dataValidation>
    <dataValidation type="textLength" imeMode="halfAlpha" operator="equal" allowBlank="1" showInputMessage="1" showErrorMessage="1" sqref="F21:G21" xr:uid="{00000000-0002-0000-0400-00000B000000}">
      <formula1>13</formula1>
    </dataValidation>
    <dataValidation type="textLength" imeMode="halfAlpha" operator="equal" allowBlank="1" showInputMessage="1" showErrorMessage="1" sqref="G12:T12" xr:uid="{00000000-0002-0000-0400-00000C000000}">
      <formula1>9</formula1>
    </dataValidation>
    <dataValidation type="list" allowBlank="1" showInputMessage="1" showErrorMessage="1" sqref="G18:T18" xr:uid="{00000000-0002-0000-0400-00000D000000}">
      <formula1>"選択して下さい,希望する,希望しない"</formula1>
    </dataValidation>
    <dataValidation type="list" allowBlank="1" showInputMessage="1" sqref="I17:T17" xr:uid="{00000000-0002-0000-0400-00000E000000}">
      <formula1>INDIRECT($G$17)</formula1>
    </dataValidation>
    <dataValidation type="list" allowBlank="1" showInputMessage="1" showErrorMessage="1" sqref="G11:T11" xr:uid="{00000000-0002-0000-0400-00000F000000}">
      <formula1>"選択して下さい,輸出,輸入"</formula1>
    </dataValidation>
  </dataValidations>
  <pageMargins left="1.1023622047244095" right="0.70866141732283472" top="0.74803149606299213" bottom="0.74803149606299213" header="0.31496062992125984" footer="0.31496062992125984"/>
  <pageSetup paperSize="9" scale="9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10000000}">
          <x14:formula1>
            <xm:f>【引用】!$C$1:$C$234</xm:f>
          </x14:formula1>
          <xm:sqref>G16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pageSetUpPr fitToPage="1"/>
  </sheetPr>
  <dimension ref="A1:H59"/>
  <sheetViews>
    <sheetView zoomScale="90" zoomScaleNormal="90" zoomScaleSheetLayoutView="85" workbookViewId="0"/>
  </sheetViews>
  <sheetFormatPr defaultColWidth="9" defaultRowHeight="13" x14ac:dyDescent="0.2"/>
  <cols>
    <col min="1" max="1" width="8" style="7" bestFit="1" customWidth="1"/>
    <col min="2" max="2" width="37.90625" style="7" customWidth="1"/>
    <col min="3" max="3" width="8" style="7" bestFit="1" customWidth="1"/>
    <col min="4" max="4" width="37.90625" style="7" customWidth="1"/>
    <col min="5" max="5" width="8" style="7" bestFit="1" customWidth="1"/>
    <col min="6" max="6" width="37.90625" style="7" customWidth="1"/>
    <col min="7" max="7" width="8" style="7" bestFit="1" customWidth="1"/>
    <col min="8" max="8" width="37.90625" style="7" customWidth="1"/>
  </cols>
  <sheetData>
    <row r="1" spans="1:8" s="1" customFormat="1" ht="18" customHeight="1" x14ac:dyDescent="0.2">
      <c r="A1" s="2" t="s">
        <v>410</v>
      </c>
      <c r="B1" s="3" t="s">
        <v>4</v>
      </c>
      <c r="C1" s="2" t="s">
        <v>410</v>
      </c>
      <c r="D1" s="3" t="s">
        <v>4</v>
      </c>
      <c r="E1" s="2" t="s">
        <v>410</v>
      </c>
      <c r="F1" s="3" t="s">
        <v>4</v>
      </c>
      <c r="G1" s="2" t="s">
        <v>410</v>
      </c>
      <c r="H1" s="3" t="s">
        <v>4</v>
      </c>
    </row>
    <row r="2" spans="1:8" x14ac:dyDescent="0.2">
      <c r="A2" s="4">
        <v>103</v>
      </c>
      <c r="B2" s="5" t="s">
        <v>187</v>
      </c>
      <c r="C2" s="4">
        <v>211</v>
      </c>
      <c r="D2" s="5" t="s">
        <v>245</v>
      </c>
      <c r="E2" s="4">
        <v>323</v>
      </c>
      <c r="F2" s="5" t="s">
        <v>300</v>
      </c>
      <c r="G2" s="4">
        <v>528</v>
      </c>
      <c r="H2" s="5" t="s">
        <v>353</v>
      </c>
    </row>
    <row r="3" spans="1:8" x14ac:dyDescent="0.2">
      <c r="A3" s="4">
        <v>104</v>
      </c>
      <c r="B3" s="5" t="s">
        <v>188</v>
      </c>
      <c r="C3" s="4">
        <v>212</v>
      </c>
      <c r="D3" s="5" t="s">
        <v>246</v>
      </c>
      <c r="E3" s="4">
        <v>324</v>
      </c>
      <c r="F3" s="5" t="s">
        <v>301</v>
      </c>
      <c r="G3" s="4">
        <v>529</v>
      </c>
      <c r="H3" s="5" t="s">
        <v>354</v>
      </c>
    </row>
    <row r="4" spans="1:8" x14ac:dyDescent="0.2">
      <c r="A4" s="4">
        <v>105</v>
      </c>
      <c r="B4" s="5" t="s">
        <v>189</v>
      </c>
      <c r="C4" s="4">
        <v>213</v>
      </c>
      <c r="D4" s="5" t="s">
        <v>247</v>
      </c>
      <c r="E4" s="4">
        <v>325</v>
      </c>
      <c r="F4" s="5" t="s">
        <v>881</v>
      </c>
      <c r="G4" s="4">
        <v>530</v>
      </c>
      <c r="H4" s="5" t="s">
        <v>355</v>
      </c>
    </row>
    <row r="5" spans="1:8" x14ac:dyDescent="0.2">
      <c r="A5" s="4">
        <v>106</v>
      </c>
      <c r="B5" s="5" t="s">
        <v>190</v>
      </c>
      <c r="C5" s="4">
        <v>215</v>
      </c>
      <c r="D5" s="5" t="s">
        <v>248</v>
      </c>
      <c r="E5" s="4">
        <v>326</v>
      </c>
      <c r="F5" s="5" t="s">
        <v>302</v>
      </c>
      <c r="G5" s="4">
        <v>531</v>
      </c>
      <c r="H5" s="5" t="s">
        <v>356</v>
      </c>
    </row>
    <row r="6" spans="1:8" x14ac:dyDescent="0.2">
      <c r="A6" s="4">
        <v>107</v>
      </c>
      <c r="B6" s="5" t="s">
        <v>191</v>
      </c>
      <c r="C6" s="4">
        <v>216</v>
      </c>
      <c r="D6" s="5" t="s">
        <v>249</v>
      </c>
      <c r="E6" s="4">
        <v>327</v>
      </c>
      <c r="F6" s="5" t="s">
        <v>303</v>
      </c>
      <c r="G6" s="4">
        <v>532</v>
      </c>
      <c r="H6" s="5" t="s">
        <v>357</v>
      </c>
    </row>
    <row r="7" spans="1:8" x14ac:dyDescent="0.2">
      <c r="A7" s="4">
        <v>108</v>
      </c>
      <c r="B7" s="5" t="s">
        <v>192</v>
      </c>
      <c r="C7" s="4">
        <v>217</v>
      </c>
      <c r="D7" s="5" t="s">
        <v>250</v>
      </c>
      <c r="E7" s="4">
        <v>328</v>
      </c>
      <c r="F7" s="5" t="s">
        <v>304</v>
      </c>
      <c r="G7" s="4">
        <v>533</v>
      </c>
      <c r="H7" s="5" t="s">
        <v>358</v>
      </c>
    </row>
    <row r="8" spans="1:8" x14ac:dyDescent="0.2">
      <c r="A8" s="4">
        <v>110</v>
      </c>
      <c r="B8" s="5" t="s">
        <v>193</v>
      </c>
      <c r="C8" s="4">
        <v>218</v>
      </c>
      <c r="D8" s="5" t="s">
        <v>251</v>
      </c>
      <c r="E8" s="4">
        <v>329</v>
      </c>
      <c r="F8" s="5" t="s">
        <v>305</v>
      </c>
      <c r="G8" s="4">
        <v>534</v>
      </c>
      <c r="H8" s="5" t="s">
        <v>359</v>
      </c>
    </row>
    <row r="9" spans="1:8" x14ac:dyDescent="0.2">
      <c r="A9" s="4">
        <v>111</v>
      </c>
      <c r="B9" s="5" t="s">
        <v>194</v>
      </c>
      <c r="C9" s="4">
        <v>219</v>
      </c>
      <c r="D9" s="5" t="s">
        <v>252</v>
      </c>
      <c r="E9" s="4">
        <v>330</v>
      </c>
      <c r="F9" s="5" t="s">
        <v>306</v>
      </c>
      <c r="G9" s="4">
        <v>535</v>
      </c>
      <c r="H9" s="5" t="s">
        <v>360</v>
      </c>
    </row>
    <row r="10" spans="1:8" x14ac:dyDescent="0.2">
      <c r="A10" s="4">
        <v>112</v>
      </c>
      <c r="B10" s="5" t="s">
        <v>195</v>
      </c>
      <c r="C10" s="4">
        <v>220</v>
      </c>
      <c r="D10" s="5" t="s">
        <v>253</v>
      </c>
      <c r="E10" s="4">
        <v>331</v>
      </c>
      <c r="F10" s="5" t="s">
        <v>307</v>
      </c>
      <c r="G10" s="4">
        <v>536</v>
      </c>
      <c r="H10" s="5" t="s">
        <v>361</v>
      </c>
    </row>
    <row r="11" spans="1:8" x14ac:dyDescent="0.2">
      <c r="A11" s="4">
        <v>113</v>
      </c>
      <c r="B11" s="5" t="s">
        <v>196</v>
      </c>
      <c r="C11" s="4">
        <v>221</v>
      </c>
      <c r="D11" s="5" t="s">
        <v>254</v>
      </c>
      <c r="E11" s="4">
        <v>332</v>
      </c>
      <c r="F11" s="5" t="s">
        <v>882</v>
      </c>
      <c r="G11" s="4">
        <v>537</v>
      </c>
      <c r="H11" s="5" t="s">
        <v>362</v>
      </c>
    </row>
    <row r="12" spans="1:8" x14ac:dyDescent="0.2">
      <c r="A12" s="4">
        <v>116</v>
      </c>
      <c r="B12" s="5" t="s">
        <v>197</v>
      </c>
      <c r="C12" s="4">
        <v>222</v>
      </c>
      <c r="D12" s="5" t="s">
        <v>255</v>
      </c>
      <c r="E12" s="4">
        <v>333</v>
      </c>
      <c r="F12" s="5" t="s">
        <v>308</v>
      </c>
      <c r="G12" s="4">
        <v>538</v>
      </c>
      <c r="H12" s="5" t="s">
        <v>363</v>
      </c>
    </row>
    <row r="13" spans="1:8" x14ac:dyDescent="0.2">
      <c r="A13" s="4">
        <v>117</v>
      </c>
      <c r="B13" s="5" t="s">
        <v>198</v>
      </c>
      <c r="C13" s="4">
        <v>223</v>
      </c>
      <c r="D13" s="5" t="s">
        <v>256</v>
      </c>
      <c r="E13" s="4">
        <v>334</v>
      </c>
      <c r="F13" s="5" t="s">
        <v>309</v>
      </c>
      <c r="G13" s="4">
        <v>539</v>
      </c>
      <c r="H13" s="5" t="s">
        <v>364</v>
      </c>
    </row>
    <row r="14" spans="1:8" x14ac:dyDescent="0.2">
      <c r="A14" s="4">
        <v>118</v>
      </c>
      <c r="B14" s="5" t="s">
        <v>199</v>
      </c>
      <c r="C14" s="4">
        <v>224</v>
      </c>
      <c r="D14" s="5" t="s">
        <v>257</v>
      </c>
      <c r="E14" s="4">
        <v>335</v>
      </c>
      <c r="F14" s="5" t="s">
        <v>883</v>
      </c>
      <c r="G14" s="4">
        <v>540</v>
      </c>
      <c r="H14" s="5" t="s">
        <v>365</v>
      </c>
    </row>
    <row r="15" spans="1:8" x14ac:dyDescent="0.2">
      <c r="A15" s="4">
        <v>120</v>
      </c>
      <c r="B15" s="5" t="s">
        <v>200</v>
      </c>
      <c r="C15" s="4">
        <v>225</v>
      </c>
      <c r="D15" s="5" t="s">
        <v>258</v>
      </c>
      <c r="E15" s="4">
        <v>336</v>
      </c>
      <c r="F15" s="5" t="s">
        <v>310</v>
      </c>
      <c r="G15" s="4">
        <v>541</v>
      </c>
      <c r="H15" s="5" t="s">
        <v>366</v>
      </c>
    </row>
    <row r="16" spans="1:8" x14ac:dyDescent="0.2">
      <c r="A16" s="4">
        <v>121</v>
      </c>
      <c r="B16" s="5" t="s">
        <v>201</v>
      </c>
      <c r="C16" s="4">
        <v>227</v>
      </c>
      <c r="D16" s="5" t="s">
        <v>259</v>
      </c>
      <c r="E16" s="4">
        <v>337</v>
      </c>
      <c r="F16" s="5" t="s">
        <v>311</v>
      </c>
      <c r="G16" s="4">
        <v>542</v>
      </c>
      <c r="H16" s="5" t="s">
        <v>367</v>
      </c>
    </row>
    <row r="17" spans="1:8" x14ac:dyDescent="0.2">
      <c r="A17" s="4">
        <v>122</v>
      </c>
      <c r="B17" s="5" t="s">
        <v>202</v>
      </c>
      <c r="C17" s="4">
        <v>228</v>
      </c>
      <c r="D17" s="5" t="s">
        <v>260</v>
      </c>
      <c r="E17" s="4">
        <v>338</v>
      </c>
      <c r="F17" s="5" t="s">
        <v>942</v>
      </c>
      <c r="G17" s="4">
        <v>543</v>
      </c>
      <c r="H17" s="5" t="s">
        <v>368</v>
      </c>
    </row>
    <row r="18" spans="1:8" x14ac:dyDescent="0.2">
      <c r="A18" s="4">
        <v>123</v>
      </c>
      <c r="B18" s="5" t="s">
        <v>203</v>
      </c>
      <c r="C18" s="4">
        <v>229</v>
      </c>
      <c r="D18" s="5" t="s">
        <v>261</v>
      </c>
      <c r="E18" s="4">
        <v>401</v>
      </c>
      <c r="F18" s="5" t="s">
        <v>312</v>
      </c>
      <c r="G18" s="4">
        <v>544</v>
      </c>
      <c r="H18" s="5" t="s">
        <v>369</v>
      </c>
    </row>
    <row r="19" spans="1:8" x14ac:dyDescent="0.2">
      <c r="A19" s="4">
        <v>124</v>
      </c>
      <c r="B19" s="5" t="s">
        <v>204</v>
      </c>
      <c r="C19" s="4">
        <v>230</v>
      </c>
      <c r="D19" s="5" t="s">
        <v>262</v>
      </c>
      <c r="E19" s="4">
        <v>402</v>
      </c>
      <c r="F19" s="5" t="s">
        <v>313</v>
      </c>
      <c r="G19" s="4">
        <v>545</v>
      </c>
      <c r="H19" s="5" t="s">
        <v>370</v>
      </c>
    </row>
    <row r="20" spans="1:8" x14ac:dyDescent="0.2">
      <c r="A20" s="4">
        <v>125</v>
      </c>
      <c r="B20" s="5" t="s">
        <v>205</v>
      </c>
      <c r="C20" s="4">
        <v>231</v>
      </c>
      <c r="D20" s="5" t="s">
        <v>263</v>
      </c>
      <c r="E20" s="4">
        <v>403</v>
      </c>
      <c r="F20" s="5" t="s">
        <v>314</v>
      </c>
      <c r="G20" s="4">
        <v>546</v>
      </c>
      <c r="H20" s="5" t="s">
        <v>371</v>
      </c>
    </row>
    <row r="21" spans="1:8" x14ac:dyDescent="0.2">
      <c r="A21" s="4">
        <v>126</v>
      </c>
      <c r="B21" s="5" t="s">
        <v>206</v>
      </c>
      <c r="C21" s="4">
        <v>232</v>
      </c>
      <c r="D21" s="5" t="s">
        <v>264</v>
      </c>
      <c r="E21" s="4">
        <v>404</v>
      </c>
      <c r="F21" s="5" t="s">
        <v>315</v>
      </c>
      <c r="G21" s="4">
        <v>547</v>
      </c>
      <c r="H21" s="5" t="s">
        <v>372</v>
      </c>
    </row>
    <row r="22" spans="1:8" x14ac:dyDescent="0.2">
      <c r="A22" s="4">
        <v>127</v>
      </c>
      <c r="B22" s="5" t="s">
        <v>207</v>
      </c>
      <c r="C22" s="4">
        <v>233</v>
      </c>
      <c r="D22" s="5" t="s">
        <v>265</v>
      </c>
      <c r="E22" s="4">
        <v>405</v>
      </c>
      <c r="F22" s="5" t="s">
        <v>316</v>
      </c>
      <c r="G22" s="4">
        <v>548</v>
      </c>
      <c r="H22" s="5" t="s">
        <v>373</v>
      </c>
    </row>
    <row r="23" spans="1:8" x14ac:dyDescent="0.2">
      <c r="A23" s="4">
        <v>128</v>
      </c>
      <c r="B23" s="5" t="s">
        <v>208</v>
      </c>
      <c r="C23" s="4">
        <v>234</v>
      </c>
      <c r="D23" s="5" t="s">
        <v>266</v>
      </c>
      <c r="E23" s="4">
        <v>406</v>
      </c>
      <c r="F23" s="5" t="s">
        <v>317</v>
      </c>
      <c r="G23" s="4">
        <v>549</v>
      </c>
      <c r="H23" s="5" t="s">
        <v>374</v>
      </c>
    </row>
    <row r="24" spans="1:8" x14ac:dyDescent="0.2">
      <c r="A24" s="4">
        <v>129</v>
      </c>
      <c r="B24" s="5" t="s">
        <v>209</v>
      </c>
      <c r="C24" s="4">
        <v>235</v>
      </c>
      <c r="D24" s="5" t="s">
        <v>267</v>
      </c>
      <c r="E24" s="4">
        <v>407</v>
      </c>
      <c r="F24" s="5" t="s">
        <v>318</v>
      </c>
      <c r="G24" s="4">
        <v>550</v>
      </c>
      <c r="H24" s="5" t="s">
        <v>375</v>
      </c>
    </row>
    <row r="25" spans="1:8" x14ac:dyDescent="0.2">
      <c r="A25" s="4">
        <v>130</v>
      </c>
      <c r="B25" s="5" t="s">
        <v>210</v>
      </c>
      <c r="C25" s="4">
        <v>236</v>
      </c>
      <c r="D25" s="5" t="s">
        <v>268</v>
      </c>
      <c r="E25" s="4">
        <v>408</v>
      </c>
      <c r="F25" s="5" t="s">
        <v>319</v>
      </c>
      <c r="G25" s="4">
        <v>551</v>
      </c>
      <c r="H25" s="5" t="s">
        <v>376</v>
      </c>
    </row>
    <row r="26" spans="1:8" x14ac:dyDescent="0.2">
      <c r="A26" s="4">
        <v>131</v>
      </c>
      <c r="B26" s="5" t="s">
        <v>211</v>
      </c>
      <c r="C26" s="4">
        <v>237</v>
      </c>
      <c r="D26" s="5" t="s">
        <v>269</v>
      </c>
      <c r="E26" s="4">
        <v>409</v>
      </c>
      <c r="F26" s="5" t="s">
        <v>320</v>
      </c>
      <c r="G26" s="4">
        <v>552</v>
      </c>
      <c r="H26" s="5" t="s">
        <v>377</v>
      </c>
    </row>
    <row r="27" spans="1:8" x14ac:dyDescent="0.2">
      <c r="A27" s="4">
        <v>132</v>
      </c>
      <c r="B27" s="5" t="s">
        <v>212</v>
      </c>
      <c r="C27" s="4">
        <v>238</v>
      </c>
      <c r="D27" s="5" t="s">
        <v>270</v>
      </c>
      <c r="E27" s="4">
        <v>410</v>
      </c>
      <c r="F27" s="5" t="s">
        <v>321</v>
      </c>
      <c r="G27" s="4">
        <v>553</v>
      </c>
      <c r="H27" s="5" t="s">
        <v>378</v>
      </c>
    </row>
    <row r="28" spans="1:8" x14ac:dyDescent="0.2">
      <c r="A28" s="4">
        <v>133</v>
      </c>
      <c r="B28" s="5" t="s">
        <v>213</v>
      </c>
      <c r="C28" s="4">
        <v>239</v>
      </c>
      <c r="D28" s="5" t="s">
        <v>271</v>
      </c>
      <c r="E28" s="4">
        <v>411</v>
      </c>
      <c r="F28" s="5" t="s">
        <v>322</v>
      </c>
      <c r="G28" s="4">
        <v>554</v>
      </c>
      <c r="H28" s="5" t="s">
        <v>379</v>
      </c>
    </row>
    <row r="29" spans="1:8" x14ac:dyDescent="0.2">
      <c r="A29" s="4">
        <v>134</v>
      </c>
      <c r="B29" s="5" t="s">
        <v>214</v>
      </c>
      <c r="C29" s="4">
        <v>240</v>
      </c>
      <c r="D29" s="5" t="s">
        <v>272</v>
      </c>
      <c r="E29" s="4">
        <v>412</v>
      </c>
      <c r="F29" s="5" t="s">
        <v>323</v>
      </c>
      <c r="G29" s="4">
        <v>555</v>
      </c>
      <c r="H29" s="5" t="s">
        <v>380</v>
      </c>
    </row>
    <row r="30" spans="1:8" x14ac:dyDescent="0.2">
      <c r="A30" s="4">
        <v>135</v>
      </c>
      <c r="B30" s="5" t="s">
        <v>215</v>
      </c>
      <c r="C30" s="4">
        <v>241</v>
      </c>
      <c r="D30" s="5" t="s">
        <v>273</v>
      </c>
      <c r="E30" s="4">
        <v>413</v>
      </c>
      <c r="F30" s="5" t="s">
        <v>324</v>
      </c>
      <c r="G30" s="4">
        <v>556</v>
      </c>
      <c r="H30" s="5" t="s">
        <v>885</v>
      </c>
    </row>
    <row r="31" spans="1:8" x14ac:dyDescent="0.2">
      <c r="A31" s="4">
        <v>137</v>
      </c>
      <c r="B31" s="5" t="s">
        <v>216</v>
      </c>
      <c r="C31" s="4">
        <v>242</v>
      </c>
      <c r="D31" s="5" t="s">
        <v>274</v>
      </c>
      <c r="E31" s="4">
        <v>414</v>
      </c>
      <c r="F31" s="5" t="s">
        <v>325</v>
      </c>
      <c r="G31" s="4">
        <v>557</v>
      </c>
      <c r="H31" s="5" t="s">
        <v>381</v>
      </c>
    </row>
    <row r="32" spans="1:8" x14ac:dyDescent="0.2">
      <c r="A32" s="4">
        <v>138</v>
      </c>
      <c r="B32" s="5" t="s">
        <v>217</v>
      </c>
      <c r="C32" s="4">
        <v>243</v>
      </c>
      <c r="D32" s="5" t="s">
        <v>275</v>
      </c>
      <c r="E32" s="4">
        <v>415</v>
      </c>
      <c r="F32" s="5" t="s">
        <v>326</v>
      </c>
      <c r="G32" s="4">
        <v>558</v>
      </c>
      <c r="H32" s="5" t="s">
        <v>382</v>
      </c>
    </row>
    <row r="33" spans="1:8" x14ac:dyDescent="0.2">
      <c r="A33" s="4">
        <v>140</v>
      </c>
      <c r="B33" s="5" t="s">
        <v>218</v>
      </c>
      <c r="C33" s="4">
        <v>244</v>
      </c>
      <c r="D33" s="5" t="s">
        <v>880</v>
      </c>
      <c r="E33" s="4">
        <v>501</v>
      </c>
      <c r="F33" s="5" t="s">
        <v>327</v>
      </c>
      <c r="G33" s="4">
        <v>559</v>
      </c>
      <c r="H33" s="5" t="s">
        <v>383</v>
      </c>
    </row>
    <row r="34" spans="1:8" x14ac:dyDescent="0.2">
      <c r="A34" s="4">
        <v>141</v>
      </c>
      <c r="B34" s="5" t="s">
        <v>219</v>
      </c>
      <c r="C34" s="4">
        <v>245</v>
      </c>
      <c r="D34" s="5" t="s">
        <v>276</v>
      </c>
      <c r="E34" s="4">
        <v>502</v>
      </c>
      <c r="F34" s="5" t="s">
        <v>328</v>
      </c>
      <c r="G34" s="4">
        <v>560</v>
      </c>
      <c r="H34" s="5" t="s">
        <v>384</v>
      </c>
    </row>
    <row r="35" spans="1:8" x14ac:dyDescent="0.2">
      <c r="A35" s="4">
        <v>143</v>
      </c>
      <c r="B35" s="5" t="s">
        <v>220</v>
      </c>
      <c r="C35" s="4">
        <v>246</v>
      </c>
      <c r="D35" s="5" t="s">
        <v>277</v>
      </c>
      <c r="E35" s="4">
        <v>503</v>
      </c>
      <c r="F35" s="5" t="s">
        <v>329</v>
      </c>
      <c r="G35" s="4">
        <v>601</v>
      </c>
      <c r="H35" s="5" t="s">
        <v>385</v>
      </c>
    </row>
    <row r="36" spans="1:8" x14ac:dyDescent="0.2">
      <c r="A36" s="4">
        <v>144</v>
      </c>
      <c r="B36" s="5" t="s">
        <v>221</v>
      </c>
      <c r="C36" s="4">
        <v>247</v>
      </c>
      <c r="D36" s="5" t="s">
        <v>278</v>
      </c>
      <c r="E36" s="4">
        <v>504</v>
      </c>
      <c r="F36" s="5" t="s">
        <v>330</v>
      </c>
      <c r="G36" s="4">
        <v>602</v>
      </c>
      <c r="H36" s="5" t="s">
        <v>386</v>
      </c>
    </row>
    <row r="37" spans="1:8" x14ac:dyDescent="0.2">
      <c r="A37" s="4">
        <v>145</v>
      </c>
      <c r="B37" s="5" t="s">
        <v>222</v>
      </c>
      <c r="C37" s="4">
        <v>248</v>
      </c>
      <c r="D37" s="5" t="s">
        <v>279</v>
      </c>
      <c r="E37" s="4">
        <v>505</v>
      </c>
      <c r="F37" s="5" t="s">
        <v>331</v>
      </c>
      <c r="G37" s="4">
        <v>605</v>
      </c>
      <c r="H37" s="5" t="s">
        <v>387</v>
      </c>
    </row>
    <row r="38" spans="1:8" x14ac:dyDescent="0.2">
      <c r="A38" s="4">
        <v>146</v>
      </c>
      <c r="B38" s="5" t="s">
        <v>223</v>
      </c>
      <c r="C38" s="4">
        <v>249</v>
      </c>
      <c r="D38" s="5" t="s">
        <v>944</v>
      </c>
      <c r="E38" s="4">
        <v>506</v>
      </c>
      <c r="F38" s="5" t="s">
        <v>332</v>
      </c>
      <c r="G38" s="4">
        <v>606</v>
      </c>
      <c r="H38" s="5" t="s">
        <v>388</v>
      </c>
    </row>
    <row r="39" spans="1:8" x14ac:dyDescent="0.2">
      <c r="A39" s="4">
        <v>147</v>
      </c>
      <c r="B39" s="5" t="s">
        <v>224</v>
      </c>
      <c r="C39" s="4">
        <v>250</v>
      </c>
      <c r="D39" s="5" t="s">
        <v>940</v>
      </c>
      <c r="E39" s="4">
        <v>507</v>
      </c>
      <c r="F39" s="5" t="s">
        <v>333</v>
      </c>
      <c r="G39" s="4">
        <v>607</v>
      </c>
      <c r="H39" s="5" t="s">
        <v>389</v>
      </c>
    </row>
    <row r="40" spans="1:8" x14ac:dyDescent="0.2">
      <c r="A40" s="4">
        <v>149</v>
      </c>
      <c r="B40" s="5" t="s">
        <v>225</v>
      </c>
      <c r="C40" s="4">
        <v>301</v>
      </c>
      <c r="D40" s="5" t="s">
        <v>280</v>
      </c>
      <c r="E40" s="4">
        <v>508</v>
      </c>
      <c r="F40" s="5" t="s">
        <v>334</v>
      </c>
      <c r="G40" s="4">
        <v>608</v>
      </c>
      <c r="H40" s="5" t="s">
        <v>390</v>
      </c>
    </row>
    <row r="41" spans="1:8" x14ac:dyDescent="0.2">
      <c r="A41" s="4">
        <v>150</v>
      </c>
      <c r="B41" s="5" t="s">
        <v>226</v>
      </c>
      <c r="C41" s="4">
        <v>302</v>
      </c>
      <c r="D41" s="5" t="s">
        <v>281</v>
      </c>
      <c r="E41" s="4">
        <v>509</v>
      </c>
      <c r="F41" s="5" t="s">
        <v>335</v>
      </c>
      <c r="G41" s="4">
        <v>609</v>
      </c>
      <c r="H41" s="5" t="s">
        <v>391</v>
      </c>
    </row>
    <row r="42" spans="1:8" x14ac:dyDescent="0.2">
      <c r="A42" s="4">
        <v>151</v>
      </c>
      <c r="B42" s="5" t="s">
        <v>227</v>
      </c>
      <c r="C42" s="4">
        <v>303</v>
      </c>
      <c r="D42" s="5" t="s">
        <v>282</v>
      </c>
      <c r="E42" s="4">
        <v>510</v>
      </c>
      <c r="F42" s="5" t="s">
        <v>336</v>
      </c>
      <c r="G42" s="4">
        <v>610</v>
      </c>
      <c r="H42" s="5" t="s">
        <v>392</v>
      </c>
    </row>
    <row r="43" spans="1:8" x14ac:dyDescent="0.2">
      <c r="A43" s="4">
        <v>152</v>
      </c>
      <c r="B43" s="5" t="s">
        <v>228</v>
      </c>
      <c r="C43" s="4">
        <v>304</v>
      </c>
      <c r="D43" s="5" t="s">
        <v>283</v>
      </c>
      <c r="E43" s="4">
        <v>511</v>
      </c>
      <c r="F43" s="5" t="s">
        <v>337</v>
      </c>
      <c r="G43" s="4">
        <v>611</v>
      </c>
      <c r="H43" s="5" t="s">
        <v>393</v>
      </c>
    </row>
    <row r="44" spans="1:8" x14ac:dyDescent="0.2">
      <c r="A44" s="4">
        <v>153</v>
      </c>
      <c r="B44" s="5" t="s">
        <v>229</v>
      </c>
      <c r="C44" s="4">
        <v>305</v>
      </c>
      <c r="D44" s="5" t="s">
        <v>284</v>
      </c>
      <c r="E44" s="4">
        <v>512</v>
      </c>
      <c r="F44" s="5" t="s">
        <v>338</v>
      </c>
      <c r="G44" s="4">
        <v>612</v>
      </c>
      <c r="H44" s="5" t="s">
        <v>394</v>
      </c>
    </row>
    <row r="45" spans="1:8" x14ac:dyDescent="0.2">
      <c r="A45" s="4">
        <v>154</v>
      </c>
      <c r="B45" s="5" t="s">
        <v>230</v>
      </c>
      <c r="C45" s="4">
        <v>306</v>
      </c>
      <c r="D45" s="5" t="s">
        <v>285</v>
      </c>
      <c r="E45" s="4">
        <v>513</v>
      </c>
      <c r="F45" s="5" t="s">
        <v>339</v>
      </c>
      <c r="G45" s="4">
        <v>613</v>
      </c>
      <c r="H45" s="5" t="s">
        <v>395</v>
      </c>
    </row>
    <row r="46" spans="1:8" x14ac:dyDescent="0.2">
      <c r="A46" s="4">
        <v>155</v>
      </c>
      <c r="B46" s="5" t="s">
        <v>231</v>
      </c>
      <c r="C46" s="4">
        <v>307</v>
      </c>
      <c r="D46" s="5" t="s">
        <v>286</v>
      </c>
      <c r="E46" s="4">
        <v>514</v>
      </c>
      <c r="F46" s="5" t="s">
        <v>340</v>
      </c>
      <c r="G46" s="4">
        <v>614</v>
      </c>
      <c r="H46" s="5" t="s">
        <v>396</v>
      </c>
    </row>
    <row r="47" spans="1:8" x14ac:dyDescent="0.2">
      <c r="A47" s="4">
        <v>156</v>
      </c>
      <c r="B47" s="5" t="s">
        <v>232</v>
      </c>
      <c r="C47" s="4">
        <v>308</v>
      </c>
      <c r="D47" s="5" t="s">
        <v>287</v>
      </c>
      <c r="E47" s="4">
        <v>515</v>
      </c>
      <c r="F47" s="5" t="s">
        <v>341</v>
      </c>
      <c r="G47" s="4">
        <v>615</v>
      </c>
      <c r="H47" s="5" t="s">
        <v>397</v>
      </c>
    </row>
    <row r="48" spans="1:8" x14ac:dyDescent="0.2">
      <c r="A48" s="4">
        <v>157</v>
      </c>
      <c r="B48" s="5" t="s">
        <v>233</v>
      </c>
      <c r="C48" s="4">
        <v>309</v>
      </c>
      <c r="D48" s="5" t="s">
        <v>288</v>
      </c>
      <c r="E48" s="4">
        <v>516</v>
      </c>
      <c r="F48" s="5" t="s">
        <v>342</v>
      </c>
      <c r="G48" s="4">
        <v>616</v>
      </c>
      <c r="H48" s="5" t="s">
        <v>398</v>
      </c>
    </row>
    <row r="49" spans="1:8" x14ac:dyDescent="0.2">
      <c r="A49" s="4">
        <v>158</v>
      </c>
      <c r="B49" s="5" t="s">
        <v>234</v>
      </c>
      <c r="C49" s="4">
        <v>310</v>
      </c>
      <c r="D49" s="5" t="s">
        <v>289</v>
      </c>
      <c r="E49" s="4">
        <v>517</v>
      </c>
      <c r="F49" s="5" t="s">
        <v>343</v>
      </c>
      <c r="G49" s="4">
        <v>617</v>
      </c>
      <c r="H49" s="5" t="s">
        <v>399</v>
      </c>
    </row>
    <row r="50" spans="1:8" x14ac:dyDescent="0.2">
      <c r="A50" s="4">
        <v>201</v>
      </c>
      <c r="B50" s="5" t="s">
        <v>235</v>
      </c>
      <c r="C50" s="4">
        <v>311</v>
      </c>
      <c r="D50" s="5" t="s">
        <v>290</v>
      </c>
      <c r="E50" s="4">
        <v>518</v>
      </c>
      <c r="F50" s="5" t="s">
        <v>344</v>
      </c>
      <c r="G50" s="4">
        <v>618</v>
      </c>
      <c r="H50" s="5" t="s">
        <v>400</v>
      </c>
    </row>
    <row r="51" spans="1:8" x14ac:dyDescent="0.2">
      <c r="A51" s="4">
        <v>202</v>
      </c>
      <c r="B51" s="5" t="s">
        <v>236</v>
      </c>
      <c r="C51" s="4">
        <v>312</v>
      </c>
      <c r="D51" s="5" t="s">
        <v>291</v>
      </c>
      <c r="E51" s="4">
        <v>519</v>
      </c>
      <c r="F51" s="5" t="s">
        <v>345</v>
      </c>
      <c r="G51" s="4">
        <v>619</v>
      </c>
      <c r="H51" s="5" t="s">
        <v>401</v>
      </c>
    </row>
    <row r="52" spans="1:8" x14ac:dyDescent="0.2">
      <c r="A52" s="4">
        <v>203</v>
      </c>
      <c r="B52" s="5" t="s">
        <v>237</v>
      </c>
      <c r="C52" s="4">
        <v>314</v>
      </c>
      <c r="D52" s="5" t="s">
        <v>292</v>
      </c>
      <c r="E52" s="4">
        <v>520</v>
      </c>
      <c r="F52" s="5" t="s">
        <v>346</v>
      </c>
      <c r="G52" s="4">
        <v>620</v>
      </c>
      <c r="H52" s="5" t="s">
        <v>402</v>
      </c>
    </row>
    <row r="53" spans="1:8" x14ac:dyDescent="0.2">
      <c r="A53" s="4">
        <v>204</v>
      </c>
      <c r="B53" s="5" t="s">
        <v>238</v>
      </c>
      <c r="C53" s="4">
        <v>315</v>
      </c>
      <c r="D53" s="5" t="s">
        <v>293</v>
      </c>
      <c r="E53" s="4">
        <v>521</v>
      </c>
      <c r="F53" s="5" t="s">
        <v>347</v>
      </c>
      <c r="G53" s="4">
        <v>621</v>
      </c>
      <c r="H53" s="5" t="s">
        <v>403</v>
      </c>
    </row>
    <row r="54" spans="1:8" x14ac:dyDescent="0.2">
      <c r="A54" s="4">
        <v>205</v>
      </c>
      <c r="B54" s="5" t="s">
        <v>239</v>
      </c>
      <c r="C54" s="4">
        <v>316</v>
      </c>
      <c r="D54" s="5" t="s">
        <v>294</v>
      </c>
      <c r="E54" s="4">
        <v>522</v>
      </c>
      <c r="F54" s="5" t="s">
        <v>884</v>
      </c>
      <c r="G54" s="4">
        <v>622</v>
      </c>
      <c r="H54" s="5" t="s">
        <v>404</v>
      </c>
    </row>
    <row r="55" spans="1:8" x14ac:dyDescent="0.2">
      <c r="A55" s="4">
        <v>206</v>
      </c>
      <c r="B55" s="5" t="s">
        <v>240</v>
      </c>
      <c r="C55" s="4">
        <v>317</v>
      </c>
      <c r="D55" s="5" t="s">
        <v>295</v>
      </c>
      <c r="E55" s="4">
        <v>523</v>
      </c>
      <c r="F55" s="5" t="s">
        <v>348</v>
      </c>
      <c r="G55" s="4">
        <v>624</v>
      </c>
      <c r="H55" s="5" t="s">
        <v>405</v>
      </c>
    </row>
    <row r="56" spans="1:8" x14ac:dyDescent="0.2">
      <c r="A56" s="4">
        <v>207</v>
      </c>
      <c r="B56" s="5" t="s">
        <v>241</v>
      </c>
      <c r="C56" s="4">
        <v>319</v>
      </c>
      <c r="D56" s="5" t="s">
        <v>296</v>
      </c>
      <c r="E56" s="4">
        <v>524</v>
      </c>
      <c r="F56" s="5" t="s">
        <v>349</v>
      </c>
      <c r="G56" s="4">
        <v>625</v>
      </c>
      <c r="H56" s="5" t="s">
        <v>406</v>
      </c>
    </row>
    <row r="57" spans="1:8" x14ac:dyDescent="0.2">
      <c r="A57" s="4">
        <v>208</v>
      </c>
      <c r="B57" s="5" t="s">
        <v>242</v>
      </c>
      <c r="C57" s="4">
        <v>320</v>
      </c>
      <c r="D57" s="5" t="s">
        <v>297</v>
      </c>
      <c r="E57" s="4">
        <v>525</v>
      </c>
      <c r="F57" s="5" t="s">
        <v>350</v>
      </c>
      <c r="G57" s="4">
        <v>626</v>
      </c>
      <c r="H57" s="5" t="s">
        <v>407</v>
      </c>
    </row>
    <row r="58" spans="1:8" x14ac:dyDescent="0.2">
      <c r="A58" s="4">
        <v>209</v>
      </c>
      <c r="B58" s="5" t="s">
        <v>243</v>
      </c>
      <c r="C58" s="4">
        <v>321</v>
      </c>
      <c r="D58" s="5" t="s">
        <v>298</v>
      </c>
      <c r="E58" s="4">
        <v>526</v>
      </c>
      <c r="F58" s="5" t="s">
        <v>351</v>
      </c>
      <c r="G58" s="4">
        <v>627</v>
      </c>
      <c r="H58" s="5" t="s">
        <v>408</v>
      </c>
    </row>
    <row r="59" spans="1:8" x14ac:dyDescent="0.2">
      <c r="A59" s="4">
        <v>210</v>
      </c>
      <c r="B59" s="6" t="s">
        <v>244</v>
      </c>
      <c r="C59" s="4">
        <v>322</v>
      </c>
      <c r="D59" s="5" t="s">
        <v>299</v>
      </c>
      <c r="E59" s="4">
        <v>527</v>
      </c>
      <c r="F59" s="5" t="s">
        <v>352</v>
      </c>
      <c r="G59" s="4">
        <v>628</v>
      </c>
      <c r="H59" s="5" t="s">
        <v>409</v>
      </c>
    </row>
  </sheetData>
  <sheetProtection algorithmName="SHA-512" hashValue="fORhcvMBOzKpte8iubqphbgNVrPlsSN1I7FzT8JNjOElJrVb5C/mjtHMu2Ys0Z6Si4b3nrscJjf0+a1jQpn/VQ==" saltValue="d9d14GUAHoI1TrjcE7RXgg==" spinCount="100000" sheet="1" objects="1" scenarios="1" selectLockedCells="1" selectUnlockedCells="1"/>
  <phoneticPr fontId="1"/>
  <printOptions horizontalCentered="1"/>
  <pageMargins left="0.70866141732283472" right="0.70866141732283472" top="0.74803149606299213" bottom="0.74803149606299213" header="0.31496062992125984" footer="0.31496062992125984"/>
  <pageSetup paperSize="9" scale="67" orientation="landscape" horizontalDpi="1200" verticalDpi="1200" r:id="rId1"/>
  <headerFooter>
    <oddHeader>&amp;C&amp;20国コード一覧</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7EEC-3E06-4CB3-AA42-2B8176E745E9}">
  <sheetPr>
    <tabColor theme="0"/>
    <pageSetUpPr fitToPage="1"/>
  </sheetPr>
  <dimension ref="A1:J51"/>
  <sheetViews>
    <sheetView view="pageBreakPreview" zoomScale="110" zoomScaleNormal="105" zoomScaleSheetLayoutView="110" workbookViewId="0">
      <selection sqref="A1:A19"/>
    </sheetView>
  </sheetViews>
  <sheetFormatPr defaultColWidth="9" defaultRowHeight="13" x14ac:dyDescent="0.2"/>
  <cols>
    <col min="1" max="1" width="4.6328125" customWidth="1"/>
    <col min="2" max="2" width="34.1796875" style="7" customWidth="1"/>
    <col min="3" max="3" width="4.6328125" style="7" customWidth="1"/>
    <col min="4" max="4" width="34.1796875" style="7" customWidth="1"/>
    <col min="5" max="5" width="4.6328125" style="7" customWidth="1"/>
    <col min="6" max="6" width="34.1796875" style="7" customWidth="1"/>
    <col min="7" max="7" width="4.6328125" style="7" customWidth="1"/>
    <col min="8" max="8" width="34.1796875" style="7" customWidth="1"/>
    <col min="9" max="9" width="8" style="7" bestFit="1" customWidth="1"/>
    <col min="10" max="10" width="37.90625" style="7" customWidth="1"/>
  </cols>
  <sheetData>
    <row r="1" spans="1:8" ht="14.5" customHeight="1" x14ac:dyDescent="0.2">
      <c r="A1" s="292" t="s">
        <v>930</v>
      </c>
      <c r="B1" s="120" t="s">
        <v>440</v>
      </c>
      <c r="C1" s="292" t="s">
        <v>932</v>
      </c>
      <c r="D1" s="125" t="s">
        <v>440</v>
      </c>
      <c r="E1" s="292" t="s">
        <v>934</v>
      </c>
      <c r="F1" s="129" t="s">
        <v>440</v>
      </c>
      <c r="G1" s="292" t="s">
        <v>936</v>
      </c>
      <c r="H1" s="125" t="s">
        <v>440</v>
      </c>
    </row>
    <row r="2" spans="1:8" ht="14.5" customHeight="1" x14ac:dyDescent="0.2">
      <c r="A2" s="293"/>
      <c r="B2" s="118" t="s">
        <v>893</v>
      </c>
      <c r="C2" s="293"/>
      <c r="D2" s="118" t="s">
        <v>438</v>
      </c>
      <c r="E2" s="293"/>
      <c r="F2" s="121" t="s">
        <v>913</v>
      </c>
      <c r="G2" s="293"/>
      <c r="H2" s="118" t="s">
        <v>139</v>
      </c>
    </row>
    <row r="3" spans="1:8" ht="14.5" customHeight="1" x14ac:dyDescent="0.2">
      <c r="A3" s="293"/>
      <c r="B3" s="118" t="s">
        <v>894</v>
      </c>
      <c r="C3" s="293"/>
      <c r="D3" s="118" t="s">
        <v>439</v>
      </c>
      <c r="E3" s="293"/>
      <c r="F3" s="121" t="s">
        <v>914</v>
      </c>
      <c r="G3" s="293"/>
      <c r="H3" s="118" t="s">
        <v>921</v>
      </c>
    </row>
    <row r="4" spans="1:8" ht="14.5" customHeight="1" x14ac:dyDescent="0.2">
      <c r="A4" s="293"/>
      <c r="B4" s="118" t="s">
        <v>895</v>
      </c>
      <c r="C4" s="293"/>
      <c r="D4" s="118" t="s">
        <v>58</v>
      </c>
      <c r="E4" s="293"/>
      <c r="F4" s="121" t="s">
        <v>442</v>
      </c>
      <c r="G4" s="293"/>
      <c r="H4" s="118" t="s">
        <v>141</v>
      </c>
    </row>
    <row r="5" spans="1:8" ht="14.5" customHeight="1" x14ac:dyDescent="0.2">
      <c r="A5" s="293"/>
      <c r="B5" s="118" t="s">
        <v>896</v>
      </c>
      <c r="C5" s="293"/>
      <c r="D5" s="118" t="s">
        <v>59</v>
      </c>
      <c r="E5" s="293"/>
      <c r="F5" s="121" t="s">
        <v>915</v>
      </c>
      <c r="G5" s="293"/>
      <c r="H5" s="118" t="s">
        <v>142</v>
      </c>
    </row>
    <row r="6" spans="1:8" ht="14.5" customHeight="1" x14ac:dyDescent="0.2">
      <c r="A6" s="293"/>
      <c r="B6" s="118" t="s">
        <v>897</v>
      </c>
      <c r="C6" s="293"/>
      <c r="D6" s="118" t="s">
        <v>60</v>
      </c>
      <c r="E6" s="293"/>
      <c r="F6" s="121" t="s">
        <v>444</v>
      </c>
      <c r="G6" s="293"/>
      <c r="H6" s="118" t="s">
        <v>143</v>
      </c>
    </row>
    <row r="7" spans="1:8" ht="14.5" customHeight="1" x14ac:dyDescent="0.2">
      <c r="A7" s="293"/>
      <c r="B7" s="118" t="s">
        <v>891</v>
      </c>
      <c r="C7" s="293"/>
      <c r="D7" s="118" t="s">
        <v>904</v>
      </c>
      <c r="E7" s="293"/>
      <c r="F7" s="121" t="s">
        <v>916</v>
      </c>
      <c r="G7" s="293"/>
      <c r="H7" s="118" t="s">
        <v>144</v>
      </c>
    </row>
    <row r="8" spans="1:8" ht="14.5" customHeight="1" x14ac:dyDescent="0.2">
      <c r="A8" s="293"/>
      <c r="B8" s="118" t="s">
        <v>898</v>
      </c>
      <c r="C8" s="293"/>
      <c r="D8" s="118" t="s">
        <v>905</v>
      </c>
      <c r="E8" s="293"/>
      <c r="F8" s="121" t="s">
        <v>99</v>
      </c>
      <c r="G8" s="293"/>
      <c r="H8" s="118" t="s">
        <v>145</v>
      </c>
    </row>
    <row r="9" spans="1:8" ht="14.5" customHeight="1" x14ac:dyDescent="0.2">
      <c r="A9" s="293"/>
      <c r="B9" s="118" t="s">
        <v>183</v>
      </c>
      <c r="C9" s="293"/>
      <c r="D9" s="118" t="s">
        <v>61</v>
      </c>
      <c r="E9" s="293"/>
      <c r="F9" s="121" t="s">
        <v>100</v>
      </c>
      <c r="G9" s="293"/>
      <c r="H9" s="118" t="s">
        <v>146</v>
      </c>
    </row>
    <row r="10" spans="1:8" ht="14.5" customHeight="1" x14ac:dyDescent="0.2">
      <c r="A10" s="293"/>
      <c r="B10" s="118" t="s">
        <v>899</v>
      </c>
      <c r="C10" s="293"/>
      <c r="D10" s="118" t="s">
        <v>906</v>
      </c>
      <c r="E10" s="293"/>
      <c r="F10" s="121" t="s">
        <v>101</v>
      </c>
      <c r="G10" s="293"/>
      <c r="H10" s="118" t="s">
        <v>147</v>
      </c>
    </row>
    <row r="11" spans="1:8" ht="14.5" customHeight="1" x14ac:dyDescent="0.2">
      <c r="A11" s="293"/>
      <c r="B11" s="118" t="s">
        <v>27</v>
      </c>
      <c r="C11" s="293"/>
      <c r="D11" s="118" t="s">
        <v>62</v>
      </c>
      <c r="E11" s="293"/>
      <c r="F11" s="121" t="s">
        <v>102</v>
      </c>
      <c r="G11" s="293"/>
      <c r="H11" s="118" t="s">
        <v>148</v>
      </c>
    </row>
    <row r="12" spans="1:8" ht="14.5" customHeight="1" x14ac:dyDescent="0.2">
      <c r="A12" s="293"/>
      <c r="B12" s="118" t="s">
        <v>28</v>
      </c>
      <c r="C12" s="293"/>
      <c r="D12" s="118" t="s">
        <v>63</v>
      </c>
      <c r="E12" s="293"/>
      <c r="F12" s="121" t="s">
        <v>103</v>
      </c>
      <c r="G12" s="293"/>
      <c r="H12" s="118" t="s">
        <v>149</v>
      </c>
    </row>
    <row r="13" spans="1:8" ht="14.5" customHeight="1" x14ac:dyDescent="0.2">
      <c r="A13" s="293"/>
      <c r="B13" s="118" t="s">
        <v>29</v>
      </c>
      <c r="C13" s="293"/>
      <c r="D13" s="118" t="s">
        <v>907</v>
      </c>
      <c r="E13" s="293"/>
      <c r="F13" s="121" t="s">
        <v>104</v>
      </c>
      <c r="G13" s="293"/>
      <c r="H13" s="118" t="s">
        <v>150</v>
      </c>
    </row>
    <row r="14" spans="1:8" ht="14.5" customHeight="1" x14ac:dyDescent="0.2">
      <c r="A14" s="293"/>
      <c r="B14" s="118" t="s">
        <v>892</v>
      </c>
      <c r="C14" s="293"/>
      <c r="D14" s="118" t="s">
        <v>64</v>
      </c>
      <c r="E14" s="293"/>
      <c r="F14" s="121" t="s">
        <v>105</v>
      </c>
      <c r="G14" s="293"/>
      <c r="H14" s="118" t="s">
        <v>151</v>
      </c>
    </row>
    <row r="15" spans="1:8" ht="14.5" customHeight="1" x14ac:dyDescent="0.2">
      <c r="A15" s="293"/>
      <c r="B15" s="118" t="s">
        <v>30</v>
      </c>
      <c r="C15" s="293"/>
      <c r="D15" s="118" t="s">
        <v>908</v>
      </c>
      <c r="E15" s="293"/>
      <c r="F15" s="121" t="s">
        <v>106</v>
      </c>
      <c r="G15" s="293"/>
      <c r="H15" s="118" t="s">
        <v>152</v>
      </c>
    </row>
    <row r="16" spans="1:8" ht="14.5" customHeight="1" thickBot="1" x14ac:dyDescent="0.25">
      <c r="A16" s="293"/>
      <c r="B16" s="118" t="s">
        <v>31</v>
      </c>
      <c r="C16" s="293"/>
      <c r="D16" s="118" t="s">
        <v>65</v>
      </c>
      <c r="E16" s="293"/>
      <c r="F16" s="121" t="s">
        <v>107</v>
      </c>
      <c r="G16" s="294"/>
      <c r="H16" s="126" t="s">
        <v>153</v>
      </c>
    </row>
    <row r="17" spans="1:8" ht="14.5" customHeight="1" thickTop="1" x14ac:dyDescent="0.2">
      <c r="A17" s="293"/>
      <c r="B17" s="118" t="s">
        <v>32</v>
      </c>
      <c r="C17" s="293"/>
      <c r="D17" s="118" t="s">
        <v>66</v>
      </c>
      <c r="E17" s="293"/>
      <c r="F17" s="121" t="s">
        <v>108</v>
      </c>
      <c r="G17" s="295" t="s">
        <v>937</v>
      </c>
      <c r="H17" s="131" t="s">
        <v>440</v>
      </c>
    </row>
    <row r="18" spans="1:8" ht="14.5" customHeight="1" x14ac:dyDescent="0.2">
      <c r="A18" s="293"/>
      <c r="B18" s="118" t="s">
        <v>33</v>
      </c>
      <c r="C18" s="293"/>
      <c r="D18" s="118" t="s">
        <v>67</v>
      </c>
      <c r="E18" s="293"/>
      <c r="F18" s="121" t="s">
        <v>109</v>
      </c>
      <c r="G18" s="293"/>
      <c r="H18" s="118" t="s">
        <v>154</v>
      </c>
    </row>
    <row r="19" spans="1:8" ht="14.5" customHeight="1" thickBot="1" x14ac:dyDescent="0.25">
      <c r="A19" s="294"/>
      <c r="B19" s="126" t="s">
        <v>34</v>
      </c>
      <c r="C19" s="293"/>
      <c r="D19" s="118" t="s">
        <v>68</v>
      </c>
      <c r="E19" s="293"/>
      <c r="F19" s="121" t="s">
        <v>110</v>
      </c>
      <c r="G19" s="293"/>
      <c r="H19" s="118" t="s">
        <v>155</v>
      </c>
    </row>
    <row r="20" spans="1:8" ht="14.5" customHeight="1" thickTop="1" x14ac:dyDescent="0.2">
      <c r="A20" s="293" t="s">
        <v>931</v>
      </c>
      <c r="B20" s="127" t="s">
        <v>440</v>
      </c>
      <c r="C20" s="293"/>
      <c r="D20" s="118" t="s">
        <v>69</v>
      </c>
      <c r="E20" s="293"/>
      <c r="F20" s="121" t="s">
        <v>111</v>
      </c>
      <c r="G20" s="293"/>
      <c r="H20" s="118" t="s">
        <v>156</v>
      </c>
    </row>
    <row r="21" spans="1:8" ht="14.5" customHeight="1" x14ac:dyDescent="0.2">
      <c r="A21" s="293"/>
      <c r="B21" s="121" t="s">
        <v>900</v>
      </c>
      <c r="C21" s="293"/>
      <c r="D21" s="118" t="s">
        <v>909</v>
      </c>
      <c r="E21" s="293"/>
      <c r="F21" s="121" t="s">
        <v>112</v>
      </c>
      <c r="G21" s="293"/>
      <c r="H21" s="118" t="s">
        <v>157</v>
      </c>
    </row>
    <row r="22" spans="1:8" ht="14.5" customHeight="1" x14ac:dyDescent="0.2">
      <c r="A22" s="293"/>
      <c r="B22" s="121" t="s">
        <v>901</v>
      </c>
      <c r="C22" s="293"/>
      <c r="D22" s="118" t="s">
        <v>70</v>
      </c>
      <c r="E22" s="293"/>
      <c r="F22" s="121" t="s">
        <v>113</v>
      </c>
      <c r="G22" s="293"/>
      <c r="H22" s="118" t="s">
        <v>158</v>
      </c>
    </row>
    <row r="23" spans="1:8" ht="14.5" customHeight="1" thickBot="1" x14ac:dyDescent="0.25">
      <c r="A23" s="293"/>
      <c r="B23" s="121" t="s">
        <v>902</v>
      </c>
      <c r="C23" s="293"/>
      <c r="D23" s="118" t="s">
        <v>910</v>
      </c>
      <c r="E23" s="294"/>
      <c r="F23" s="130" t="s">
        <v>114</v>
      </c>
      <c r="G23" s="293"/>
      <c r="H23" s="118" t="s">
        <v>159</v>
      </c>
    </row>
    <row r="24" spans="1:8" ht="14.5" customHeight="1" thickTop="1" x14ac:dyDescent="0.2">
      <c r="A24" s="293"/>
      <c r="B24" s="121" t="s">
        <v>38</v>
      </c>
      <c r="C24" s="293"/>
      <c r="D24" s="118" t="s">
        <v>71</v>
      </c>
      <c r="E24" s="293" t="s">
        <v>935</v>
      </c>
      <c r="F24" s="128" t="s">
        <v>440</v>
      </c>
      <c r="G24" s="293"/>
      <c r="H24" s="118" t="s">
        <v>160</v>
      </c>
    </row>
    <row r="25" spans="1:8" ht="14.5" customHeight="1" x14ac:dyDescent="0.2">
      <c r="A25" s="293"/>
      <c r="B25" s="121" t="s">
        <v>39</v>
      </c>
      <c r="C25" s="293"/>
      <c r="D25" s="118" t="s">
        <v>72</v>
      </c>
      <c r="E25" s="293"/>
      <c r="F25" s="118" t="s">
        <v>918</v>
      </c>
      <c r="G25" s="293"/>
      <c r="H25" s="118" t="s">
        <v>161</v>
      </c>
    </row>
    <row r="26" spans="1:8" ht="14.5" customHeight="1" x14ac:dyDescent="0.2">
      <c r="A26" s="293"/>
      <c r="B26" s="121" t="s">
        <v>40</v>
      </c>
      <c r="C26" s="293"/>
      <c r="D26" s="118" t="s">
        <v>73</v>
      </c>
      <c r="E26" s="293"/>
      <c r="F26" s="118" t="s">
        <v>919</v>
      </c>
      <c r="G26" s="293"/>
      <c r="H26" s="118" t="s">
        <v>162</v>
      </c>
    </row>
    <row r="27" spans="1:8" ht="14.5" customHeight="1" x14ac:dyDescent="0.2">
      <c r="A27" s="293"/>
      <c r="B27" s="121" t="s">
        <v>41</v>
      </c>
      <c r="C27" s="293"/>
      <c r="D27" s="118" t="s">
        <v>74</v>
      </c>
      <c r="E27" s="293"/>
      <c r="F27" s="118" t="s">
        <v>920</v>
      </c>
      <c r="G27" s="293"/>
      <c r="H27" s="118" t="s">
        <v>163</v>
      </c>
    </row>
    <row r="28" spans="1:8" ht="14.5" customHeight="1" x14ac:dyDescent="0.2">
      <c r="A28" s="293"/>
      <c r="B28" s="121" t="s">
        <v>42</v>
      </c>
      <c r="C28" s="293"/>
      <c r="D28" s="118" t="s">
        <v>75</v>
      </c>
      <c r="E28" s="293"/>
      <c r="F28" s="118" t="s">
        <v>118</v>
      </c>
      <c r="G28" s="293"/>
      <c r="H28" s="118" t="s">
        <v>922</v>
      </c>
    </row>
    <row r="29" spans="1:8" ht="14.5" customHeight="1" thickBot="1" x14ac:dyDescent="0.25">
      <c r="A29" s="293"/>
      <c r="B29" s="121" t="s">
        <v>43</v>
      </c>
      <c r="C29" s="294"/>
      <c r="D29" s="126" t="s">
        <v>76</v>
      </c>
      <c r="E29" s="293"/>
      <c r="F29" s="118" t="s">
        <v>119</v>
      </c>
      <c r="G29" s="293"/>
      <c r="H29" s="118" t="s">
        <v>164</v>
      </c>
    </row>
    <row r="30" spans="1:8" ht="14.5" customHeight="1" thickTop="1" x14ac:dyDescent="0.2">
      <c r="A30" s="293"/>
      <c r="B30" s="121" t="s">
        <v>44</v>
      </c>
      <c r="C30" s="293" t="s">
        <v>933</v>
      </c>
      <c r="D30" s="128" t="s">
        <v>440</v>
      </c>
      <c r="E30" s="293"/>
      <c r="F30" s="118" t="s">
        <v>120</v>
      </c>
      <c r="G30" s="293"/>
      <c r="H30" s="118" t="s">
        <v>165</v>
      </c>
    </row>
    <row r="31" spans="1:8" ht="14.5" customHeight="1" x14ac:dyDescent="0.2">
      <c r="A31" s="293"/>
      <c r="B31" s="121" t="s">
        <v>45</v>
      </c>
      <c r="C31" s="293"/>
      <c r="D31" s="118" t="s">
        <v>911</v>
      </c>
      <c r="E31" s="293"/>
      <c r="F31" s="118" t="s">
        <v>121</v>
      </c>
      <c r="G31" s="293"/>
      <c r="H31" s="118" t="s">
        <v>166</v>
      </c>
    </row>
    <row r="32" spans="1:8" ht="14.5" customHeight="1" x14ac:dyDescent="0.2">
      <c r="A32" s="293"/>
      <c r="B32" s="121" t="s">
        <v>46</v>
      </c>
      <c r="C32" s="293"/>
      <c r="D32" s="118" t="s">
        <v>912</v>
      </c>
      <c r="E32" s="293"/>
      <c r="F32" s="118" t="s">
        <v>917</v>
      </c>
      <c r="G32" s="293"/>
      <c r="H32" s="118" t="s">
        <v>167</v>
      </c>
    </row>
    <row r="33" spans="1:8" ht="14.5" customHeight="1" x14ac:dyDescent="0.2">
      <c r="A33" s="293"/>
      <c r="B33" s="121" t="s">
        <v>47</v>
      </c>
      <c r="C33" s="293"/>
      <c r="D33" s="118" t="s">
        <v>79</v>
      </c>
      <c r="E33" s="293"/>
      <c r="F33" s="118" t="s">
        <v>122</v>
      </c>
      <c r="G33" s="293"/>
      <c r="H33" s="118" t="s">
        <v>168</v>
      </c>
    </row>
    <row r="34" spans="1:8" ht="14.5" customHeight="1" x14ac:dyDescent="0.2">
      <c r="A34" s="293"/>
      <c r="B34" s="121" t="s">
        <v>48</v>
      </c>
      <c r="C34" s="293"/>
      <c r="D34" s="118" t="s">
        <v>80</v>
      </c>
      <c r="E34" s="293"/>
      <c r="F34" s="118" t="s">
        <v>123</v>
      </c>
      <c r="G34" s="293"/>
      <c r="H34" s="118" t="s">
        <v>169</v>
      </c>
    </row>
    <row r="35" spans="1:8" ht="14.5" customHeight="1" x14ac:dyDescent="0.2">
      <c r="A35" s="293"/>
      <c r="B35" s="121" t="s">
        <v>49</v>
      </c>
      <c r="C35" s="293"/>
      <c r="D35" s="118" t="s">
        <v>81</v>
      </c>
      <c r="E35" s="293"/>
      <c r="F35" s="118" t="s">
        <v>124</v>
      </c>
      <c r="G35" s="293"/>
      <c r="H35" s="118" t="s">
        <v>923</v>
      </c>
    </row>
    <row r="36" spans="1:8" ht="14.5" customHeight="1" x14ac:dyDescent="0.2">
      <c r="A36" s="293"/>
      <c r="B36" s="121" t="s">
        <v>50</v>
      </c>
      <c r="C36" s="293"/>
      <c r="D36" s="118" t="s">
        <v>82</v>
      </c>
      <c r="E36" s="293"/>
      <c r="F36" s="118" t="s">
        <v>125</v>
      </c>
      <c r="G36" s="293"/>
      <c r="H36" s="118" t="s">
        <v>924</v>
      </c>
    </row>
    <row r="37" spans="1:8" ht="14.5" customHeight="1" x14ac:dyDescent="0.2">
      <c r="A37" s="293"/>
      <c r="B37" s="121" t="s">
        <v>51</v>
      </c>
      <c r="C37" s="293"/>
      <c r="D37" s="118" t="s">
        <v>83</v>
      </c>
      <c r="E37" s="293"/>
      <c r="F37" s="118" t="s">
        <v>126</v>
      </c>
      <c r="G37" s="293"/>
      <c r="H37" s="118" t="s">
        <v>170</v>
      </c>
    </row>
    <row r="38" spans="1:8" ht="14.5" customHeight="1" x14ac:dyDescent="0.2">
      <c r="A38" s="293"/>
      <c r="B38" s="121" t="s">
        <v>52</v>
      </c>
      <c r="C38" s="293"/>
      <c r="D38" s="118" t="s">
        <v>84</v>
      </c>
      <c r="E38" s="293"/>
      <c r="F38" s="118" t="s">
        <v>127</v>
      </c>
      <c r="G38" s="293"/>
      <c r="H38" s="118" t="s">
        <v>171</v>
      </c>
    </row>
    <row r="39" spans="1:8" ht="14.5" customHeight="1" thickBot="1" x14ac:dyDescent="0.25">
      <c r="A39" s="293"/>
      <c r="B39" s="121" t="s">
        <v>53</v>
      </c>
      <c r="C39" s="293"/>
      <c r="D39" s="118" t="s">
        <v>85</v>
      </c>
      <c r="E39" s="293"/>
      <c r="F39" s="118" t="s">
        <v>128</v>
      </c>
      <c r="G39" s="294"/>
      <c r="H39" s="126" t="s">
        <v>172</v>
      </c>
    </row>
    <row r="40" spans="1:8" ht="14.5" customHeight="1" thickTop="1" x14ac:dyDescent="0.2">
      <c r="A40" s="293"/>
      <c r="B40" s="121" t="s">
        <v>54</v>
      </c>
      <c r="C40" s="293"/>
      <c r="D40" s="118" t="s">
        <v>86</v>
      </c>
      <c r="E40" s="293"/>
      <c r="F40" s="118" t="s">
        <v>129</v>
      </c>
      <c r="G40" s="297" t="s">
        <v>926</v>
      </c>
      <c r="H40" s="132" t="s">
        <v>440</v>
      </c>
    </row>
    <row r="41" spans="1:8" ht="14.5" customHeight="1" x14ac:dyDescent="0.2">
      <c r="A41" s="293"/>
      <c r="B41" s="121" t="s">
        <v>55</v>
      </c>
      <c r="C41" s="293"/>
      <c r="D41" s="118" t="s">
        <v>87</v>
      </c>
      <c r="E41" s="293"/>
      <c r="F41" s="118" t="s">
        <v>130</v>
      </c>
      <c r="G41" s="297"/>
      <c r="H41" s="123" t="s">
        <v>927</v>
      </c>
    </row>
    <row r="42" spans="1:8" ht="14.5" customHeight="1" x14ac:dyDescent="0.2">
      <c r="A42" s="293"/>
      <c r="B42" s="121" t="s">
        <v>56</v>
      </c>
      <c r="C42" s="293"/>
      <c r="D42" s="118" t="s">
        <v>88</v>
      </c>
      <c r="E42" s="293"/>
      <c r="F42" s="118" t="s">
        <v>131</v>
      </c>
      <c r="G42" s="297"/>
      <c r="H42" s="123" t="s">
        <v>928</v>
      </c>
    </row>
    <row r="43" spans="1:8" ht="14.5" customHeight="1" thickBot="1" x14ac:dyDescent="0.25">
      <c r="A43" s="296"/>
      <c r="B43" s="122" t="s">
        <v>903</v>
      </c>
      <c r="C43" s="293"/>
      <c r="D43" s="118" t="s">
        <v>89</v>
      </c>
      <c r="E43" s="293"/>
      <c r="F43" s="118" t="s">
        <v>447</v>
      </c>
      <c r="G43" s="297"/>
      <c r="H43" s="123" t="s">
        <v>176</v>
      </c>
    </row>
    <row r="44" spans="1:8" ht="14.5" customHeight="1" x14ac:dyDescent="0.2">
      <c r="B44" s="117"/>
      <c r="C44" s="293"/>
      <c r="D44" s="118" t="s">
        <v>90</v>
      </c>
      <c r="E44" s="293"/>
      <c r="F44" s="118" t="s">
        <v>132</v>
      </c>
      <c r="G44" s="297"/>
      <c r="H44" s="123" t="s">
        <v>177</v>
      </c>
    </row>
    <row r="45" spans="1:8" ht="14.5" customHeight="1" x14ac:dyDescent="0.2">
      <c r="C45" s="293"/>
      <c r="D45" s="118" t="s">
        <v>91</v>
      </c>
      <c r="E45" s="293"/>
      <c r="F45" s="118" t="s">
        <v>133</v>
      </c>
      <c r="G45" s="297"/>
      <c r="H45" s="123" t="s">
        <v>925</v>
      </c>
    </row>
    <row r="46" spans="1:8" ht="14.5" customHeight="1" x14ac:dyDescent="0.2">
      <c r="C46" s="293"/>
      <c r="D46" s="118" t="s">
        <v>92</v>
      </c>
      <c r="E46" s="293"/>
      <c r="F46" s="118" t="s">
        <v>134</v>
      </c>
      <c r="G46" s="297"/>
      <c r="H46" s="123" t="s">
        <v>178</v>
      </c>
    </row>
    <row r="47" spans="1:8" ht="14.5" customHeight="1" x14ac:dyDescent="0.2">
      <c r="C47" s="293"/>
      <c r="D47" s="118" t="s">
        <v>93</v>
      </c>
      <c r="E47" s="293"/>
      <c r="F47" s="118" t="s">
        <v>135</v>
      </c>
      <c r="G47" s="297"/>
      <c r="H47" s="123" t="s">
        <v>179</v>
      </c>
    </row>
    <row r="48" spans="1:8" ht="14.5" customHeight="1" x14ac:dyDescent="0.2">
      <c r="C48" s="293"/>
      <c r="D48" s="118" t="s">
        <v>94</v>
      </c>
      <c r="E48" s="293"/>
      <c r="F48" s="118" t="s">
        <v>136</v>
      </c>
      <c r="G48" s="297"/>
      <c r="H48" s="123" t="s">
        <v>180</v>
      </c>
    </row>
    <row r="49" spans="3:8" ht="14.5" customHeight="1" thickBot="1" x14ac:dyDescent="0.25">
      <c r="C49" s="293"/>
      <c r="D49" s="118" t="s">
        <v>95</v>
      </c>
      <c r="E49" s="293"/>
      <c r="F49" s="118" t="s">
        <v>137</v>
      </c>
      <c r="G49" s="298"/>
      <c r="H49" s="124" t="s">
        <v>181</v>
      </c>
    </row>
    <row r="50" spans="3:8" ht="14.5" customHeight="1" thickBot="1" x14ac:dyDescent="0.25">
      <c r="C50" s="296"/>
      <c r="D50" s="119" t="s">
        <v>96</v>
      </c>
      <c r="E50" s="296"/>
      <c r="F50" s="119" t="s">
        <v>138</v>
      </c>
    </row>
    <row r="51" spans="3:8" x14ac:dyDescent="0.2">
      <c r="C51" s="117"/>
      <c r="D51" s="117"/>
      <c r="E51" s="117"/>
      <c r="F51" s="117"/>
    </row>
  </sheetData>
  <sheetProtection algorithmName="SHA-512" hashValue="h5ItnQ3WVn3+YXPFjwNNY9pvnZx4j22gEOim14Zy3DTh0uX3uu6tTPjlKFNBuJOc4LpH7Q89MOoraN6DFpTDZA==" saltValue="TX27jXzI3wOMTTFVz0oOcA==" spinCount="100000" sheet="1" objects="1" scenarios="1" selectLockedCells="1" selectUnlockedCells="1"/>
  <mergeCells count="9">
    <mergeCell ref="A1:A19"/>
    <mergeCell ref="C1:C29"/>
    <mergeCell ref="E1:E23"/>
    <mergeCell ref="G1:G16"/>
    <mergeCell ref="G17:G39"/>
    <mergeCell ref="A20:A43"/>
    <mergeCell ref="E24:E50"/>
    <mergeCell ref="C30:C50"/>
    <mergeCell ref="G40:G49"/>
  </mergeCells>
  <phoneticPr fontId="1"/>
  <printOptions horizontalCentered="1" verticalCentered="1"/>
  <pageMargins left="0.70866141732283472" right="0.70866141732283472" top="0.74803149606299213" bottom="0.74803149606299213" header="0.31496062992125984" footer="0.31496062992125984"/>
  <pageSetup paperSize="9" scale="72" orientation="landscape" horizontalDpi="1200" verticalDpi="1200" r:id="rId1"/>
  <headerFooter>
    <oddHeader>&amp;C&amp;20税関官署一覧</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
  <sheetViews>
    <sheetView workbookViewId="0">
      <selection activeCell="P198" sqref="P198"/>
    </sheetView>
  </sheetViews>
  <sheetFormatPr defaultRowHeight="13" x14ac:dyDescent="0.2"/>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Y45"/>
  <sheetViews>
    <sheetView topLeftCell="C1" zoomScale="70" zoomScaleNormal="70" workbookViewId="0">
      <selection activeCell="P198" sqref="P198"/>
    </sheetView>
  </sheetViews>
  <sheetFormatPr defaultRowHeight="13" x14ac:dyDescent="0.2"/>
  <cols>
    <col min="1" max="1" width="10.90625" customWidth="1"/>
    <col min="2" max="2" width="6" style="1" customWidth="1"/>
    <col min="3" max="3" width="14.453125" bestFit="1" customWidth="1"/>
    <col min="4" max="4" width="17.453125" bestFit="1" customWidth="1"/>
    <col min="5" max="5" width="20.453125" bestFit="1" customWidth="1"/>
    <col min="6" max="7" width="17.6328125" customWidth="1"/>
    <col min="8" max="8" width="12.36328125" bestFit="1" customWidth="1"/>
    <col min="9" max="9" width="8" bestFit="1" customWidth="1"/>
    <col min="10" max="10" width="15.6328125" bestFit="1" customWidth="1"/>
    <col min="11" max="11" width="15.6328125" customWidth="1"/>
    <col min="12" max="12" width="20.90625" bestFit="1" customWidth="1"/>
    <col min="13" max="13" width="6" style="1" bestFit="1" customWidth="1"/>
    <col min="14" max="14" width="12.36328125" bestFit="1" customWidth="1"/>
    <col min="15" max="15" width="6" bestFit="1" customWidth="1"/>
    <col min="16" max="16" width="12.7265625" style="1" bestFit="1" customWidth="1"/>
    <col min="17" max="17" width="13.08984375" bestFit="1" customWidth="1"/>
    <col min="18" max="19" width="13.453125" style="1" bestFit="1" customWidth="1"/>
    <col min="20" max="20" width="28.453125" style="1" bestFit="1" customWidth="1"/>
    <col min="21" max="21" width="16.90625" style="1" bestFit="1" customWidth="1"/>
    <col min="22" max="22" width="11.6328125" bestFit="1" customWidth="1"/>
    <col min="23" max="24" width="7.453125" bestFit="1" customWidth="1"/>
    <col min="25" max="25" width="35.90625" customWidth="1"/>
  </cols>
  <sheetData>
    <row r="1" spans="1:25" ht="13.5" thickBot="1" x14ac:dyDescent="0.25">
      <c r="A1">
        <f>COLUMN()</f>
        <v>1</v>
      </c>
      <c r="B1">
        <f>COLUMN()</f>
        <v>2</v>
      </c>
      <c r="C1">
        <f>COLUMN()</f>
        <v>3</v>
      </c>
      <c r="D1">
        <f>COLUMN()</f>
        <v>4</v>
      </c>
      <c r="E1">
        <f>COLUMN()</f>
        <v>5</v>
      </c>
      <c r="F1">
        <f>COLUMN()</f>
        <v>6</v>
      </c>
      <c r="G1">
        <f>COLUMN()</f>
        <v>7</v>
      </c>
      <c r="H1">
        <f>COLUMN()</f>
        <v>8</v>
      </c>
      <c r="I1">
        <f>COLUMN()</f>
        <v>9</v>
      </c>
      <c r="J1">
        <f>COLUMN()</f>
        <v>10</v>
      </c>
      <c r="K1">
        <f>COLUMN()</f>
        <v>11</v>
      </c>
      <c r="L1">
        <f>COLUMN()</f>
        <v>12</v>
      </c>
      <c r="M1" s="1">
        <f>COLUMN()</f>
        <v>13</v>
      </c>
      <c r="N1">
        <f>COLUMN()</f>
        <v>14</v>
      </c>
      <c r="O1">
        <f>COLUMN()</f>
        <v>15</v>
      </c>
      <c r="Q1">
        <f>COLUMN()</f>
        <v>17</v>
      </c>
      <c r="R1">
        <f>COLUMN()</f>
        <v>18</v>
      </c>
      <c r="S1">
        <f>COLUMN()</f>
        <v>19</v>
      </c>
      <c r="T1">
        <f>COLUMN()</f>
        <v>20</v>
      </c>
      <c r="U1">
        <f>COLUMN()</f>
        <v>21</v>
      </c>
      <c r="V1">
        <f>COLUMN()</f>
        <v>22</v>
      </c>
      <c r="W1">
        <f>COLUMN()</f>
        <v>23</v>
      </c>
      <c r="X1">
        <f>COLUMN()</f>
        <v>24</v>
      </c>
      <c r="Y1">
        <f>COLUMN()</f>
        <v>25</v>
      </c>
    </row>
    <row r="2" spans="1:25" ht="35.5" customHeight="1" x14ac:dyDescent="0.2">
      <c r="A2" s="54"/>
      <c r="B2" s="55" t="s">
        <v>845</v>
      </c>
      <c r="C2" s="55" t="s">
        <v>848</v>
      </c>
      <c r="D2" s="55" t="s">
        <v>478</v>
      </c>
      <c r="E2" s="55" t="s">
        <v>479</v>
      </c>
      <c r="F2" s="55" t="s">
        <v>480</v>
      </c>
      <c r="G2" s="55" t="s">
        <v>851</v>
      </c>
      <c r="H2" s="55" t="s">
        <v>481</v>
      </c>
      <c r="I2" s="55" t="s">
        <v>482</v>
      </c>
      <c r="J2" s="55" t="s">
        <v>846</v>
      </c>
      <c r="K2" s="55" t="s">
        <v>847</v>
      </c>
      <c r="L2" s="55" t="s">
        <v>430</v>
      </c>
      <c r="M2" s="55" t="s">
        <v>483</v>
      </c>
      <c r="N2" s="55" t="s">
        <v>484</v>
      </c>
      <c r="O2" s="55" t="s">
        <v>485</v>
      </c>
      <c r="P2" s="56" t="s">
        <v>849</v>
      </c>
      <c r="Q2" s="57" t="s">
        <v>486</v>
      </c>
      <c r="R2" s="58" t="s">
        <v>853</v>
      </c>
      <c r="S2" s="58" t="s">
        <v>854</v>
      </c>
      <c r="T2" s="58" t="s">
        <v>855</v>
      </c>
      <c r="U2" s="58" t="s">
        <v>852</v>
      </c>
      <c r="V2" s="59" t="s">
        <v>487</v>
      </c>
      <c r="W2" s="60" t="s">
        <v>488</v>
      </c>
      <c r="X2" s="55" t="s">
        <v>489</v>
      </c>
      <c r="Y2" s="61" t="s">
        <v>779</v>
      </c>
    </row>
    <row r="3" spans="1:25" ht="18.649999999999999" customHeight="1" x14ac:dyDescent="0.2">
      <c r="A3" s="31" t="s">
        <v>814</v>
      </c>
      <c r="B3" s="32" t="str">
        <f>IF(非公表化処理申請書!$L$15="本紙を使用","○","×")</f>
        <v>×</v>
      </c>
      <c r="C3" s="33" t="str">
        <f>非公表化処理申請書!K1&amp;RIGHT(非公表化処理申請書!O1+100,2)&amp;RIGHT(非公表化処理申請書!R1+100,2)</f>
        <v>0000</v>
      </c>
      <c r="D3" s="32">
        <f>非公表化処理申請書!K9</f>
        <v>0</v>
      </c>
      <c r="E3" s="33">
        <f>非公表化処理申請書!D20</f>
        <v>0</v>
      </c>
      <c r="F3" s="34">
        <f>非公表化処理申請書!F21</f>
        <v>0</v>
      </c>
      <c r="G3" s="62" t="str">
        <f>IF(非公表化処理申請書!F25="有り","●","")</f>
        <v/>
      </c>
      <c r="H3" s="33">
        <f>非公表化処理申請書!K20</f>
        <v>0</v>
      </c>
      <c r="I3" s="33">
        <f>非公表化処理申請書!K21</f>
        <v>0</v>
      </c>
      <c r="J3" s="33">
        <f>非公表化処理申請書!F22</f>
        <v>0</v>
      </c>
      <c r="K3" s="33">
        <f>非公表化処理申請書!F23</f>
        <v>0</v>
      </c>
      <c r="L3" s="33">
        <f>非公表化処理申請書!F24</f>
        <v>0</v>
      </c>
      <c r="M3" s="32" t="str">
        <f>RIGHT(非公表化処理申請書!G11,1)</f>
        <v>い</v>
      </c>
      <c r="N3" s="33" t="str">
        <f>CONCATENATE(LEFT(非公表化処理申請書!G12,4),".",MID(非公表化処理申請書!G12,5,2),"-",RIGHT(非公表化処理申請書!G12,3))</f>
        <v>.-</v>
      </c>
      <c r="O3" s="33">
        <f>非公表化処理申請書!G13</f>
        <v>0</v>
      </c>
      <c r="P3" s="43" t="str">
        <f>LEFT(非公表化処理申請書!G16,3)</f>
        <v>選択し</v>
      </c>
      <c r="Q3" s="45" t="e">
        <f>VLOOKUP(P3*1,【引用】!$A:$B,2,FALSE)</f>
        <v>#VALUE!</v>
      </c>
      <c r="R3" s="32" t="str">
        <f>IF(非公表化処理申請書!AA17="","別紙参照",非公表化処理申請書!AA17)</f>
        <v>別紙参照</v>
      </c>
      <c r="S3" s="32" t="str">
        <f>IF(非公表化処理申請書!$Z$17="","別紙参照",非公表化処理申請書!$Z$17)</f>
        <v>別紙参照</v>
      </c>
      <c r="T3" s="35" t="str">
        <f>CONCATENATE(非公表化処理申請書!G17,"税関",非公表化処理申請書!I17)</f>
        <v>選択して下さい税関</v>
      </c>
      <c r="U3" s="35" t="str">
        <f>IF(非公表化処理申請書!G18="希望する","●","")</f>
        <v/>
      </c>
      <c r="V3" s="46" t="str">
        <f>IF(非公表化処理申請書!G10="希望する","●","")</f>
        <v/>
      </c>
      <c r="W3" s="44">
        <f>非公表化処理申請書!K9</f>
        <v>0</v>
      </c>
      <c r="X3" s="33">
        <f>非公表化処理申請書!K10</f>
        <v>0</v>
      </c>
      <c r="Y3" s="36" t="str">
        <f>IF(非公表化処理申請書!C27="","",非公表化処理申請書!C27)</f>
        <v/>
      </c>
    </row>
    <row r="4" spans="1:25" ht="18.649999999999999" customHeight="1" x14ac:dyDescent="0.2">
      <c r="A4" s="26" t="s">
        <v>815</v>
      </c>
      <c r="B4" s="27" t="str">
        <f>IF(AND(非公表化処理申請書!$L$15="別紙を使用",別紙１!B7&lt;&gt;""),"○","×")</f>
        <v>×</v>
      </c>
      <c r="C4" s="28" t="str">
        <f>$C$3</f>
        <v>0000</v>
      </c>
      <c r="D4" s="27">
        <f>$D$3</f>
        <v>0</v>
      </c>
      <c r="E4" s="28">
        <f>$E$3</f>
        <v>0</v>
      </c>
      <c r="F4" s="29">
        <f>$F$3</f>
        <v>0</v>
      </c>
      <c r="G4" s="63" t="str">
        <f>$G$3</f>
        <v/>
      </c>
      <c r="H4" s="28">
        <f>$H$3</f>
        <v>0</v>
      </c>
      <c r="I4" s="28">
        <f>$I$3</f>
        <v>0</v>
      </c>
      <c r="J4" s="28">
        <f>$J$3</f>
        <v>0</v>
      </c>
      <c r="K4" s="28">
        <f>$K$3</f>
        <v>0</v>
      </c>
      <c r="L4" s="28">
        <f>$L$3</f>
        <v>0</v>
      </c>
      <c r="M4" s="27" t="str">
        <f>$M$3</f>
        <v>い</v>
      </c>
      <c r="N4" s="28" t="str">
        <f>$N$3</f>
        <v>.-</v>
      </c>
      <c r="O4" s="28">
        <f>$O$3</f>
        <v>0</v>
      </c>
      <c r="P4" s="66" t="str">
        <f>LEFT(別紙１!B7,3)</f>
        <v/>
      </c>
      <c r="Q4" s="47" t="e">
        <f>VLOOKUP(P4*1,【引用】!$A:$B,2,FALSE)</f>
        <v>#VALUE!</v>
      </c>
      <c r="R4" s="42" t="str">
        <f>別紙１!K7</f>
        <v/>
      </c>
      <c r="S4" s="42" t="str">
        <f>別紙１!J7</f>
        <v/>
      </c>
      <c r="T4" s="42" t="str">
        <f>CONCATENATE(別紙１!C7,別紙１!D7,別紙１!E7)</f>
        <v>税関</v>
      </c>
      <c r="U4" s="42" t="str">
        <f>IF(別紙１!H7="希望する","●","")</f>
        <v/>
      </c>
      <c r="V4" s="48" t="str">
        <f>$V$3</f>
        <v/>
      </c>
      <c r="W4" s="39">
        <f>$W$3</f>
        <v>0</v>
      </c>
      <c r="X4" s="28">
        <f>$X$3</f>
        <v>0</v>
      </c>
      <c r="Y4" s="30" t="str">
        <f>$Y$3</f>
        <v/>
      </c>
    </row>
    <row r="5" spans="1:25" ht="18.649999999999999" customHeight="1" x14ac:dyDescent="0.2">
      <c r="A5" s="15" t="s">
        <v>816</v>
      </c>
      <c r="B5" s="16" t="str">
        <f>IF(AND(非公表化処理申請書!$L$15="別紙を使用",別紙１!B8&lt;&gt;""),"○","×")</f>
        <v>×</v>
      </c>
      <c r="C5" s="17" t="str">
        <f t="shared" ref="C5:C33" si="0">$C$3</f>
        <v>0000</v>
      </c>
      <c r="D5" s="16">
        <f t="shared" ref="D5:D33" si="1">$D$3</f>
        <v>0</v>
      </c>
      <c r="E5" s="17">
        <f t="shared" ref="E5:E33" si="2">$E$3</f>
        <v>0</v>
      </c>
      <c r="F5" s="18">
        <f t="shared" ref="F5:F33" si="3">$F$3</f>
        <v>0</v>
      </c>
      <c r="G5" s="64" t="str">
        <f t="shared" ref="G5:G33" si="4">$G$3</f>
        <v/>
      </c>
      <c r="H5" s="17">
        <f t="shared" ref="H5:H33" si="5">$H$3</f>
        <v>0</v>
      </c>
      <c r="I5" s="17">
        <f t="shared" ref="I5:I33" si="6">$I$3</f>
        <v>0</v>
      </c>
      <c r="J5" s="17">
        <f t="shared" ref="J5:J33" si="7">$J$3</f>
        <v>0</v>
      </c>
      <c r="K5" s="17">
        <f t="shared" ref="K5:K33" si="8">$K$3</f>
        <v>0</v>
      </c>
      <c r="L5" s="17">
        <f t="shared" ref="L5:L33" si="9">$L$3</f>
        <v>0</v>
      </c>
      <c r="M5" s="16" t="str">
        <f t="shared" ref="M5:M33" si="10">$M$3</f>
        <v>い</v>
      </c>
      <c r="N5" s="17" t="str">
        <f t="shared" ref="N5:N33" si="11">$N$3</f>
        <v>.-</v>
      </c>
      <c r="O5" s="17">
        <f t="shared" ref="O5:O33" si="12">$O$3</f>
        <v>0</v>
      </c>
      <c r="P5" s="67" t="str">
        <f>LEFT(別紙１!B8,3)</f>
        <v/>
      </c>
      <c r="Q5" s="49" t="e">
        <f>VLOOKUP(P5*1,【引用】!$A:$B,2,FALSE)</f>
        <v>#VALUE!</v>
      </c>
      <c r="R5" s="20" t="str">
        <f>別紙１!K8</f>
        <v/>
      </c>
      <c r="S5" s="20" t="str">
        <f>別紙１!J8</f>
        <v/>
      </c>
      <c r="T5" s="20" t="str">
        <f>CONCATENATE(別紙１!C8,別紙１!D8,別紙１!E8)</f>
        <v>税関</v>
      </c>
      <c r="U5" s="20" t="str">
        <f>IF(別紙１!H8="希望する","●","")</f>
        <v/>
      </c>
      <c r="V5" s="50" t="str">
        <f t="shared" ref="V5:V33" si="13">$V$3</f>
        <v/>
      </c>
      <c r="W5" s="40">
        <f t="shared" ref="W5:W33" si="14">$W$3</f>
        <v>0</v>
      </c>
      <c r="X5" s="17">
        <f t="shared" ref="X5:X33" si="15">$X$3</f>
        <v>0</v>
      </c>
      <c r="Y5" s="19" t="str">
        <f t="shared" ref="Y5:Y33" si="16">$Y$3</f>
        <v/>
      </c>
    </row>
    <row r="6" spans="1:25" ht="18.649999999999999" customHeight="1" x14ac:dyDescent="0.2">
      <c r="A6" s="15" t="s">
        <v>817</v>
      </c>
      <c r="B6" s="16" t="str">
        <f>IF(AND(非公表化処理申請書!$L$15="別紙を使用",別紙１!B9&lt;&gt;""),"○","×")</f>
        <v>×</v>
      </c>
      <c r="C6" s="17" t="str">
        <f t="shared" si="0"/>
        <v>0000</v>
      </c>
      <c r="D6" s="16">
        <f t="shared" si="1"/>
        <v>0</v>
      </c>
      <c r="E6" s="17">
        <f t="shared" si="2"/>
        <v>0</v>
      </c>
      <c r="F6" s="18">
        <f t="shared" si="3"/>
        <v>0</v>
      </c>
      <c r="G6" s="64" t="str">
        <f t="shared" si="4"/>
        <v/>
      </c>
      <c r="H6" s="17">
        <f t="shared" si="5"/>
        <v>0</v>
      </c>
      <c r="I6" s="17">
        <f t="shared" si="6"/>
        <v>0</v>
      </c>
      <c r="J6" s="17">
        <f t="shared" si="7"/>
        <v>0</v>
      </c>
      <c r="K6" s="17">
        <f t="shared" si="8"/>
        <v>0</v>
      </c>
      <c r="L6" s="17">
        <f t="shared" si="9"/>
        <v>0</v>
      </c>
      <c r="M6" s="16" t="str">
        <f t="shared" si="10"/>
        <v>い</v>
      </c>
      <c r="N6" s="17" t="str">
        <f t="shared" si="11"/>
        <v>.-</v>
      </c>
      <c r="O6" s="17">
        <f t="shared" si="12"/>
        <v>0</v>
      </c>
      <c r="P6" s="67" t="str">
        <f>LEFT(別紙１!B9,3)</f>
        <v/>
      </c>
      <c r="Q6" s="49" t="e">
        <f>VLOOKUP(P6*1,【引用】!$A:$B,2,FALSE)</f>
        <v>#VALUE!</v>
      </c>
      <c r="R6" s="20" t="str">
        <f>別紙１!K9</f>
        <v/>
      </c>
      <c r="S6" s="20" t="str">
        <f>別紙１!J9</f>
        <v/>
      </c>
      <c r="T6" s="20" t="str">
        <f>CONCATENATE(別紙１!C9,別紙１!D9,別紙１!E9)</f>
        <v>税関</v>
      </c>
      <c r="U6" s="20" t="str">
        <f>IF(別紙１!H9="希望する","●","")</f>
        <v/>
      </c>
      <c r="V6" s="50" t="str">
        <f t="shared" si="13"/>
        <v/>
      </c>
      <c r="W6" s="40">
        <f t="shared" si="14"/>
        <v>0</v>
      </c>
      <c r="X6" s="17">
        <f t="shared" si="15"/>
        <v>0</v>
      </c>
      <c r="Y6" s="19" t="str">
        <f t="shared" si="16"/>
        <v/>
      </c>
    </row>
    <row r="7" spans="1:25" ht="18.649999999999999" customHeight="1" x14ac:dyDescent="0.2">
      <c r="A7" s="15" t="s">
        <v>818</v>
      </c>
      <c r="B7" s="16" t="str">
        <f>IF(AND(非公表化処理申請書!$L$15="別紙を使用",別紙１!B10&lt;&gt;""),"○","×")</f>
        <v>×</v>
      </c>
      <c r="C7" s="17" t="str">
        <f t="shared" si="0"/>
        <v>0000</v>
      </c>
      <c r="D7" s="16">
        <f t="shared" si="1"/>
        <v>0</v>
      </c>
      <c r="E7" s="17">
        <f t="shared" si="2"/>
        <v>0</v>
      </c>
      <c r="F7" s="18">
        <f t="shared" si="3"/>
        <v>0</v>
      </c>
      <c r="G7" s="64" t="str">
        <f t="shared" si="4"/>
        <v/>
      </c>
      <c r="H7" s="17">
        <f t="shared" si="5"/>
        <v>0</v>
      </c>
      <c r="I7" s="17">
        <f t="shared" si="6"/>
        <v>0</v>
      </c>
      <c r="J7" s="17">
        <f t="shared" si="7"/>
        <v>0</v>
      </c>
      <c r="K7" s="17">
        <f t="shared" si="8"/>
        <v>0</v>
      </c>
      <c r="L7" s="17">
        <f t="shared" si="9"/>
        <v>0</v>
      </c>
      <c r="M7" s="16" t="str">
        <f t="shared" si="10"/>
        <v>い</v>
      </c>
      <c r="N7" s="17" t="str">
        <f t="shared" si="11"/>
        <v>.-</v>
      </c>
      <c r="O7" s="17">
        <f t="shared" si="12"/>
        <v>0</v>
      </c>
      <c r="P7" s="67" t="str">
        <f>LEFT(別紙１!B10,3)</f>
        <v/>
      </c>
      <c r="Q7" s="49" t="e">
        <f>VLOOKUP(P7*1,【引用】!$A:$B,2,FALSE)</f>
        <v>#VALUE!</v>
      </c>
      <c r="R7" s="20" t="str">
        <f>別紙１!K10</f>
        <v/>
      </c>
      <c r="S7" s="20" t="str">
        <f>別紙１!J10</f>
        <v/>
      </c>
      <c r="T7" s="20" t="str">
        <f>CONCATENATE(別紙１!C10,別紙１!D10,別紙１!E10)</f>
        <v>税関</v>
      </c>
      <c r="U7" s="20" t="str">
        <f>IF(別紙１!H10="希望する","●","")</f>
        <v/>
      </c>
      <c r="V7" s="50" t="str">
        <f t="shared" si="13"/>
        <v/>
      </c>
      <c r="W7" s="40">
        <f t="shared" si="14"/>
        <v>0</v>
      </c>
      <c r="X7" s="17">
        <f t="shared" si="15"/>
        <v>0</v>
      </c>
      <c r="Y7" s="19" t="str">
        <f t="shared" si="16"/>
        <v/>
      </c>
    </row>
    <row r="8" spans="1:25" ht="18.649999999999999" customHeight="1" x14ac:dyDescent="0.2">
      <c r="A8" s="15" t="s">
        <v>819</v>
      </c>
      <c r="B8" s="16" t="str">
        <f>IF(AND(非公表化処理申請書!$L$15="別紙を使用",別紙１!B11&lt;&gt;""),"○","×")</f>
        <v>×</v>
      </c>
      <c r="C8" s="17" t="str">
        <f t="shared" si="0"/>
        <v>0000</v>
      </c>
      <c r="D8" s="16">
        <f t="shared" si="1"/>
        <v>0</v>
      </c>
      <c r="E8" s="17">
        <f t="shared" si="2"/>
        <v>0</v>
      </c>
      <c r="F8" s="18">
        <f t="shared" si="3"/>
        <v>0</v>
      </c>
      <c r="G8" s="64" t="str">
        <f t="shared" si="4"/>
        <v/>
      </c>
      <c r="H8" s="17">
        <f t="shared" si="5"/>
        <v>0</v>
      </c>
      <c r="I8" s="17">
        <f t="shared" si="6"/>
        <v>0</v>
      </c>
      <c r="J8" s="17">
        <f t="shared" si="7"/>
        <v>0</v>
      </c>
      <c r="K8" s="17">
        <f t="shared" si="8"/>
        <v>0</v>
      </c>
      <c r="L8" s="17">
        <f t="shared" si="9"/>
        <v>0</v>
      </c>
      <c r="M8" s="16" t="str">
        <f t="shared" si="10"/>
        <v>い</v>
      </c>
      <c r="N8" s="17" t="str">
        <f t="shared" si="11"/>
        <v>.-</v>
      </c>
      <c r="O8" s="17">
        <f t="shared" si="12"/>
        <v>0</v>
      </c>
      <c r="P8" s="67" t="str">
        <f>LEFT(別紙１!B11,3)</f>
        <v/>
      </c>
      <c r="Q8" s="49" t="e">
        <f>VLOOKUP(P8*1,【引用】!$A:$B,2,FALSE)</f>
        <v>#VALUE!</v>
      </c>
      <c r="R8" s="20" t="str">
        <f>別紙１!K11</f>
        <v/>
      </c>
      <c r="S8" s="20" t="str">
        <f>別紙１!J11</f>
        <v/>
      </c>
      <c r="T8" s="20" t="str">
        <f>CONCATENATE(別紙１!C11,別紙１!D11,別紙１!E11)</f>
        <v>税関</v>
      </c>
      <c r="U8" s="20" t="str">
        <f>IF(別紙１!H11="希望する","●","")</f>
        <v/>
      </c>
      <c r="V8" s="50" t="str">
        <f t="shared" si="13"/>
        <v/>
      </c>
      <c r="W8" s="40">
        <f t="shared" si="14"/>
        <v>0</v>
      </c>
      <c r="X8" s="17">
        <f t="shared" si="15"/>
        <v>0</v>
      </c>
      <c r="Y8" s="19" t="str">
        <f t="shared" si="16"/>
        <v/>
      </c>
    </row>
    <row r="9" spans="1:25" ht="18.649999999999999" customHeight="1" x14ac:dyDescent="0.2">
      <c r="A9" s="15" t="s">
        <v>820</v>
      </c>
      <c r="B9" s="16" t="str">
        <f>IF(AND(非公表化処理申請書!$L$15="別紙を使用",別紙１!B12&lt;&gt;""),"○","×")</f>
        <v>×</v>
      </c>
      <c r="C9" s="17" t="str">
        <f t="shared" si="0"/>
        <v>0000</v>
      </c>
      <c r="D9" s="16">
        <f t="shared" si="1"/>
        <v>0</v>
      </c>
      <c r="E9" s="17">
        <f t="shared" si="2"/>
        <v>0</v>
      </c>
      <c r="F9" s="18">
        <f t="shared" si="3"/>
        <v>0</v>
      </c>
      <c r="G9" s="64" t="str">
        <f t="shared" si="4"/>
        <v/>
      </c>
      <c r="H9" s="17">
        <f t="shared" si="5"/>
        <v>0</v>
      </c>
      <c r="I9" s="17">
        <f t="shared" si="6"/>
        <v>0</v>
      </c>
      <c r="J9" s="17">
        <f t="shared" si="7"/>
        <v>0</v>
      </c>
      <c r="K9" s="17">
        <f t="shared" si="8"/>
        <v>0</v>
      </c>
      <c r="L9" s="17">
        <f t="shared" si="9"/>
        <v>0</v>
      </c>
      <c r="M9" s="16" t="str">
        <f t="shared" si="10"/>
        <v>い</v>
      </c>
      <c r="N9" s="17" t="str">
        <f t="shared" si="11"/>
        <v>.-</v>
      </c>
      <c r="O9" s="17">
        <f t="shared" si="12"/>
        <v>0</v>
      </c>
      <c r="P9" s="67" t="str">
        <f>LEFT(別紙１!B12,3)</f>
        <v/>
      </c>
      <c r="Q9" s="49" t="e">
        <f>VLOOKUP(P9*1,【引用】!$A:$B,2,FALSE)</f>
        <v>#VALUE!</v>
      </c>
      <c r="R9" s="20" t="str">
        <f>別紙１!K12</f>
        <v/>
      </c>
      <c r="S9" s="20" t="str">
        <f>別紙１!J12</f>
        <v/>
      </c>
      <c r="T9" s="20" t="str">
        <f>CONCATENATE(別紙１!C12,別紙１!D12,別紙１!E12)</f>
        <v>税関</v>
      </c>
      <c r="U9" s="20" t="str">
        <f>IF(別紙１!H12="希望する","●","")</f>
        <v/>
      </c>
      <c r="V9" s="50" t="str">
        <f t="shared" si="13"/>
        <v/>
      </c>
      <c r="W9" s="40">
        <f t="shared" si="14"/>
        <v>0</v>
      </c>
      <c r="X9" s="17">
        <f t="shared" si="15"/>
        <v>0</v>
      </c>
      <c r="Y9" s="19" t="str">
        <f t="shared" si="16"/>
        <v/>
      </c>
    </row>
    <row r="10" spans="1:25" ht="18.649999999999999" customHeight="1" x14ac:dyDescent="0.2">
      <c r="A10" s="15" t="s">
        <v>821</v>
      </c>
      <c r="B10" s="16" t="str">
        <f>IF(AND(非公表化処理申請書!$L$15="別紙を使用",別紙１!B13&lt;&gt;""),"○","×")</f>
        <v>×</v>
      </c>
      <c r="C10" s="17" t="str">
        <f t="shared" si="0"/>
        <v>0000</v>
      </c>
      <c r="D10" s="16">
        <f t="shared" si="1"/>
        <v>0</v>
      </c>
      <c r="E10" s="17">
        <f t="shared" si="2"/>
        <v>0</v>
      </c>
      <c r="F10" s="18">
        <f t="shared" si="3"/>
        <v>0</v>
      </c>
      <c r="G10" s="64" t="str">
        <f t="shared" si="4"/>
        <v/>
      </c>
      <c r="H10" s="17">
        <f t="shared" si="5"/>
        <v>0</v>
      </c>
      <c r="I10" s="17">
        <f t="shared" si="6"/>
        <v>0</v>
      </c>
      <c r="J10" s="17">
        <f t="shared" si="7"/>
        <v>0</v>
      </c>
      <c r="K10" s="17">
        <f t="shared" si="8"/>
        <v>0</v>
      </c>
      <c r="L10" s="17">
        <f t="shared" si="9"/>
        <v>0</v>
      </c>
      <c r="M10" s="16" t="str">
        <f t="shared" si="10"/>
        <v>い</v>
      </c>
      <c r="N10" s="17" t="str">
        <f t="shared" si="11"/>
        <v>.-</v>
      </c>
      <c r="O10" s="17">
        <f t="shared" si="12"/>
        <v>0</v>
      </c>
      <c r="P10" s="67" t="str">
        <f>LEFT(別紙１!B13,3)</f>
        <v/>
      </c>
      <c r="Q10" s="49" t="e">
        <f>VLOOKUP(P10*1,【引用】!$A:$B,2,FALSE)</f>
        <v>#VALUE!</v>
      </c>
      <c r="R10" s="20" t="str">
        <f>別紙１!K13</f>
        <v/>
      </c>
      <c r="S10" s="20" t="str">
        <f>別紙１!J13</f>
        <v/>
      </c>
      <c r="T10" s="20" t="str">
        <f>CONCATENATE(別紙１!C13,別紙１!D13,別紙１!E13)</f>
        <v>税関</v>
      </c>
      <c r="U10" s="20" t="str">
        <f>IF(別紙１!H13="希望する","●","")</f>
        <v/>
      </c>
      <c r="V10" s="50" t="str">
        <f t="shared" si="13"/>
        <v/>
      </c>
      <c r="W10" s="40">
        <f t="shared" si="14"/>
        <v>0</v>
      </c>
      <c r="X10" s="17">
        <f t="shared" si="15"/>
        <v>0</v>
      </c>
      <c r="Y10" s="19" t="str">
        <f t="shared" si="16"/>
        <v/>
      </c>
    </row>
    <row r="11" spans="1:25" ht="18.649999999999999" customHeight="1" x14ac:dyDescent="0.2">
      <c r="A11" s="15" t="s">
        <v>822</v>
      </c>
      <c r="B11" s="16" t="str">
        <f>IF(AND(非公表化処理申請書!$L$15="別紙を使用",別紙１!B14&lt;&gt;""),"○","×")</f>
        <v>×</v>
      </c>
      <c r="C11" s="17" t="str">
        <f t="shared" si="0"/>
        <v>0000</v>
      </c>
      <c r="D11" s="16">
        <f t="shared" si="1"/>
        <v>0</v>
      </c>
      <c r="E11" s="17">
        <f t="shared" si="2"/>
        <v>0</v>
      </c>
      <c r="F11" s="18">
        <f t="shared" si="3"/>
        <v>0</v>
      </c>
      <c r="G11" s="64" t="str">
        <f t="shared" si="4"/>
        <v/>
      </c>
      <c r="H11" s="17">
        <f t="shared" si="5"/>
        <v>0</v>
      </c>
      <c r="I11" s="17">
        <f t="shared" si="6"/>
        <v>0</v>
      </c>
      <c r="J11" s="17">
        <f t="shared" si="7"/>
        <v>0</v>
      </c>
      <c r="K11" s="17">
        <f t="shared" si="8"/>
        <v>0</v>
      </c>
      <c r="L11" s="17">
        <f t="shared" si="9"/>
        <v>0</v>
      </c>
      <c r="M11" s="16" t="str">
        <f t="shared" si="10"/>
        <v>い</v>
      </c>
      <c r="N11" s="17" t="str">
        <f t="shared" si="11"/>
        <v>.-</v>
      </c>
      <c r="O11" s="17">
        <f t="shared" si="12"/>
        <v>0</v>
      </c>
      <c r="P11" s="67" t="str">
        <f>LEFT(別紙１!B14,3)</f>
        <v/>
      </c>
      <c r="Q11" s="49" t="e">
        <f>VLOOKUP(P11*1,【引用】!$A:$B,2,FALSE)</f>
        <v>#VALUE!</v>
      </c>
      <c r="R11" s="20" t="str">
        <f>別紙１!K14</f>
        <v/>
      </c>
      <c r="S11" s="20" t="str">
        <f>別紙１!J14</f>
        <v/>
      </c>
      <c r="T11" s="20" t="str">
        <f>CONCATENATE(別紙１!C14,別紙１!D14,別紙１!E14)</f>
        <v>税関</v>
      </c>
      <c r="U11" s="20" t="str">
        <f>IF(別紙１!H14="希望する","●","")</f>
        <v/>
      </c>
      <c r="V11" s="50" t="str">
        <f t="shared" si="13"/>
        <v/>
      </c>
      <c r="W11" s="40">
        <f t="shared" si="14"/>
        <v>0</v>
      </c>
      <c r="X11" s="17">
        <f t="shared" si="15"/>
        <v>0</v>
      </c>
      <c r="Y11" s="19" t="str">
        <f t="shared" si="16"/>
        <v/>
      </c>
    </row>
    <row r="12" spans="1:25" ht="18.649999999999999" customHeight="1" x14ac:dyDescent="0.2">
      <c r="A12" s="15" t="s">
        <v>823</v>
      </c>
      <c r="B12" s="16" t="str">
        <f>IF(AND(非公表化処理申請書!$L$15="別紙を使用",別紙１!B15&lt;&gt;""),"○","×")</f>
        <v>×</v>
      </c>
      <c r="C12" s="17" t="str">
        <f t="shared" si="0"/>
        <v>0000</v>
      </c>
      <c r="D12" s="16">
        <f t="shared" si="1"/>
        <v>0</v>
      </c>
      <c r="E12" s="17">
        <f t="shared" si="2"/>
        <v>0</v>
      </c>
      <c r="F12" s="18">
        <f t="shared" si="3"/>
        <v>0</v>
      </c>
      <c r="G12" s="64" t="str">
        <f t="shared" si="4"/>
        <v/>
      </c>
      <c r="H12" s="17">
        <f t="shared" si="5"/>
        <v>0</v>
      </c>
      <c r="I12" s="17">
        <f t="shared" si="6"/>
        <v>0</v>
      </c>
      <c r="J12" s="17">
        <f t="shared" si="7"/>
        <v>0</v>
      </c>
      <c r="K12" s="17">
        <f t="shared" si="8"/>
        <v>0</v>
      </c>
      <c r="L12" s="17">
        <f t="shared" si="9"/>
        <v>0</v>
      </c>
      <c r="M12" s="16" t="str">
        <f t="shared" si="10"/>
        <v>い</v>
      </c>
      <c r="N12" s="17" t="str">
        <f t="shared" si="11"/>
        <v>.-</v>
      </c>
      <c r="O12" s="17">
        <f t="shared" si="12"/>
        <v>0</v>
      </c>
      <c r="P12" s="67" t="str">
        <f>LEFT(別紙１!B15,3)</f>
        <v/>
      </c>
      <c r="Q12" s="49" t="e">
        <f>VLOOKUP(P12*1,【引用】!$A:$B,2,FALSE)</f>
        <v>#VALUE!</v>
      </c>
      <c r="R12" s="20" t="str">
        <f>別紙１!K15</f>
        <v/>
      </c>
      <c r="S12" s="20" t="str">
        <f>別紙１!J15</f>
        <v/>
      </c>
      <c r="T12" s="20" t="str">
        <f>CONCATENATE(別紙１!C15,別紙１!D15,別紙１!E15)</f>
        <v>税関</v>
      </c>
      <c r="U12" s="20" t="str">
        <f>IF(別紙１!H15="希望する","●","")</f>
        <v/>
      </c>
      <c r="V12" s="50" t="str">
        <f t="shared" si="13"/>
        <v/>
      </c>
      <c r="W12" s="40">
        <f t="shared" si="14"/>
        <v>0</v>
      </c>
      <c r="X12" s="17">
        <f t="shared" si="15"/>
        <v>0</v>
      </c>
      <c r="Y12" s="19" t="str">
        <f t="shared" si="16"/>
        <v/>
      </c>
    </row>
    <row r="13" spans="1:25" ht="18.649999999999999" customHeight="1" x14ac:dyDescent="0.2">
      <c r="A13" s="15" t="s">
        <v>824</v>
      </c>
      <c r="B13" s="16" t="str">
        <f>IF(AND(非公表化処理申請書!$L$15="別紙を使用",別紙１!B16&lt;&gt;""),"○","×")</f>
        <v>×</v>
      </c>
      <c r="C13" s="17" t="str">
        <f t="shared" si="0"/>
        <v>0000</v>
      </c>
      <c r="D13" s="16">
        <f t="shared" si="1"/>
        <v>0</v>
      </c>
      <c r="E13" s="17">
        <f t="shared" si="2"/>
        <v>0</v>
      </c>
      <c r="F13" s="18">
        <f t="shared" si="3"/>
        <v>0</v>
      </c>
      <c r="G13" s="64" t="str">
        <f t="shared" si="4"/>
        <v/>
      </c>
      <c r="H13" s="17">
        <f t="shared" si="5"/>
        <v>0</v>
      </c>
      <c r="I13" s="17">
        <f t="shared" si="6"/>
        <v>0</v>
      </c>
      <c r="J13" s="17">
        <f t="shared" si="7"/>
        <v>0</v>
      </c>
      <c r="K13" s="17">
        <f t="shared" si="8"/>
        <v>0</v>
      </c>
      <c r="L13" s="17">
        <f t="shared" si="9"/>
        <v>0</v>
      </c>
      <c r="M13" s="16" t="str">
        <f t="shared" si="10"/>
        <v>い</v>
      </c>
      <c r="N13" s="17" t="str">
        <f t="shared" si="11"/>
        <v>.-</v>
      </c>
      <c r="O13" s="17">
        <f t="shared" si="12"/>
        <v>0</v>
      </c>
      <c r="P13" s="67" t="str">
        <f>LEFT(別紙１!B16,3)</f>
        <v/>
      </c>
      <c r="Q13" s="49" t="e">
        <f>VLOOKUP(P13*1,【引用】!$A:$B,2,FALSE)</f>
        <v>#VALUE!</v>
      </c>
      <c r="R13" s="20" t="str">
        <f>別紙１!K16</f>
        <v/>
      </c>
      <c r="S13" s="20" t="str">
        <f>別紙１!J16</f>
        <v/>
      </c>
      <c r="T13" s="20" t="str">
        <f>CONCATENATE(別紙１!C16,別紙１!D16,別紙１!E16)</f>
        <v>税関</v>
      </c>
      <c r="U13" s="20" t="str">
        <f>IF(別紙１!H16="希望する","●","")</f>
        <v/>
      </c>
      <c r="V13" s="50" t="str">
        <f t="shared" si="13"/>
        <v/>
      </c>
      <c r="W13" s="40">
        <f t="shared" si="14"/>
        <v>0</v>
      </c>
      <c r="X13" s="17">
        <f t="shared" si="15"/>
        <v>0</v>
      </c>
      <c r="Y13" s="19" t="str">
        <f t="shared" si="16"/>
        <v/>
      </c>
    </row>
    <row r="14" spans="1:25" ht="18.649999999999999" customHeight="1" x14ac:dyDescent="0.2">
      <c r="A14" s="15" t="s">
        <v>825</v>
      </c>
      <c r="B14" s="16" t="str">
        <f>IF(AND(非公表化処理申請書!$L$15="別紙を使用",別紙１!B17&lt;&gt;""),"○","×")</f>
        <v>×</v>
      </c>
      <c r="C14" s="17" t="str">
        <f t="shared" si="0"/>
        <v>0000</v>
      </c>
      <c r="D14" s="16">
        <f t="shared" si="1"/>
        <v>0</v>
      </c>
      <c r="E14" s="17">
        <f t="shared" si="2"/>
        <v>0</v>
      </c>
      <c r="F14" s="18">
        <f t="shared" si="3"/>
        <v>0</v>
      </c>
      <c r="G14" s="64" t="str">
        <f t="shared" si="4"/>
        <v/>
      </c>
      <c r="H14" s="17">
        <f t="shared" si="5"/>
        <v>0</v>
      </c>
      <c r="I14" s="17">
        <f t="shared" si="6"/>
        <v>0</v>
      </c>
      <c r="J14" s="17">
        <f t="shared" si="7"/>
        <v>0</v>
      </c>
      <c r="K14" s="17">
        <f t="shared" si="8"/>
        <v>0</v>
      </c>
      <c r="L14" s="17">
        <f t="shared" si="9"/>
        <v>0</v>
      </c>
      <c r="M14" s="16" t="str">
        <f t="shared" si="10"/>
        <v>い</v>
      </c>
      <c r="N14" s="17" t="str">
        <f t="shared" si="11"/>
        <v>.-</v>
      </c>
      <c r="O14" s="17">
        <f t="shared" si="12"/>
        <v>0</v>
      </c>
      <c r="P14" s="67" t="str">
        <f>LEFT(別紙１!B17,3)</f>
        <v/>
      </c>
      <c r="Q14" s="49" t="e">
        <f>VLOOKUP(P14*1,【引用】!$A:$B,2,FALSE)</f>
        <v>#VALUE!</v>
      </c>
      <c r="R14" s="20" t="str">
        <f>別紙１!K17</f>
        <v/>
      </c>
      <c r="S14" s="20" t="str">
        <f>別紙１!J17</f>
        <v/>
      </c>
      <c r="T14" s="20" t="str">
        <f>CONCATENATE(別紙１!C17,別紙１!D17,別紙１!E17)</f>
        <v>税関</v>
      </c>
      <c r="U14" s="20" t="str">
        <f>IF(別紙１!H17="希望する","●","")</f>
        <v/>
      </c>
      <c r="V14" s="50" t="str">
        <f t="shared" si="13"/>
        <v/>
      </c>
      <c r="W14" s="40">
        <f t="shared" si="14"/>
        <v>0</v>
      </c>
      <c r="X14" s="17">
        <f t="shared" si="15"/>
        <v>0</v>
      </c>
      <c r="Y14" s="19" t="str">
        <f t="shared" si="16"/>
        <v/>
      </c>
    </row>
    <row r="15" spans="1:25" ht="18.649999999999999" customHeight="1" x14ac:dyDescent="0.2">
      <c r="A15" s="15" t="s">
        <v>826</v>
      </c>
      <c r="B15" s="16" t="str">
        <f>IF(AND(非公表化処理申請書!$L$15="別紙を使用",別紙１!B18&lt;&gt;""),"○","×")</f>
        <v>×</v>
      </c>
      <c r="C15" s="17" t="str">
        <f t="shared" si="0"/>
        <v>0000</v>
      </c>
      <c r="D15" s="16">
        <f t="shared" si="1"/>
        <v>0</v>
      </c>
      <c r="E15" s="17">
        <f t="shared" si="2"/>
        <v>0</v>
      </c>
      <c r="F15" s="18">
        <f t="shared" si="3"/>
        <v>0</v>
      </c>
      <c r="G15" s="64" t="str">
        <f t="shared" si="4"/>
        <v/>
      </c>
      <c r="H15" s="17">
        <f t="shared" si="5"/>
        <v>0</v>
      </c>
      <c r="I15" s="17">
        <f t="shared" si="6"/>
        <v>0</v>
      </c>
      <c r="J15" s="17">
        <f t="shared" si="7"/>
        <v>0</v>
      </c>
      <c r="K15" s="17">
        <f t="shared" si="8"/>
        <v>0</v>
      </c>
      <c r="L15" s="17">
        <f t="shared" si="9"/>
        <v>0</v>
      </c>
      <c r="M15" s="16" t="str">
        <f t="shared" si="10"/>
        <v>い</v>
      </c>
      <c r="N15" s="17" t="str">
        <f t="shared" si="11"/>
        <v>.-</v>
      </c>
      <c r="O15" s="17">
        <f t="shared" si="12"/>
        <v>0</v>
      </c>
      <c r="P15" s="67" t="str">
        <f>LEFT(別紙１!B18,3)</f>
        <v/>
      </c>
      <c r="Q15" s="49" t="e">
        <f>VLOOKUP(P15*1,【引用】!$A:$B,2,FALSE)</f>
        <v>#VALUE!</v>
      </c>
      <c r="R15" s="20" t="str">
        <f>別紙１!K18</f>
        <v/>
      </c>
      <c r="S15" s="20" t="str">
        <f>別紙１!J18</f>
        <v/>
      </c>
      <c r="T15" s="20" t="str">
        <f>CONCATENATE(別紙１!C18,別紙１!D18,別紙１!E18)</f>
        <v>税関</v>
      </c>
      <c r="U15" s="20" t="str">
        <f>IF(別紙１!H18="希望する","●","")</f>
        <v/>
      </c>
      <c r="V15" s="50" t="str">
        <f t="shared" si="13"/>
        <v/>
      </c>
      <c r="W15" s="40">
        <f t="shared" si="14"/>
        <v>0</v>
      </c>
      <c r="X15" s="17">
        <f t="shared" si="15"/>
        <v>0</v>
      </c>
      <c r="Y15" s="19" t="str">
        <f t="shared" si="16"/>
        <v/>
      </c>
    </row>
    <row r="16" spans="1:25" ht="18.649999999999999" customHeight="1" x14ac:dyDescent="0.2">
      <c r="A16" s="15" t="s">
        <v>827</v>
      </c>
      <c r="B16" s="16" t="str">
        <f>IF(AND(非公表化処理申請書!$L$15="別紙を使用",別紙１!B19&lt;&gt;""),"○","×")</f>
        <v>×</v>
      </c>
      <c r="C16" s="17" t="str">
        <f t="shared" si="0"/>
        <v>0000</v>
      </c>
      <c r="D16" s="16">
        <f t="shared" si="1"/>
        <v>0</v>
      </c>
      <c r="E16" s="17">
        <f t="shared" si="2"/>
        <v>0</v>
      </c>
      <c r="F16" s="18">
        <f t="shared" si="3"/>
        <v>0</v>
      </c>
      <c r="G16" s="64" t="str">
        <f t="shared" si="4"/>
        <v/>
      </c>
      <c r="H16" s="17">
        <f t="shared" si="5"/>
        <v>0</v>
      </c>
      <c r="I16" s="17">
        <f t="shared" si="6"/>
        <v>0</v>
      </c>
      <c r="J16" s="17">
        <f t="shared" si="7"/>
        <v>0</v>
      </c>
      <c r="K16" s="17">
        <f t="shared" si="8"/>
        <v>0</v>
      </c>
      <c r="L16" s="17">
        <f t="shared" si="9"/>
        <v>0</v>
      </c>
      <c r="M16" s="16" t="str">
        <f t="shared" si="10"/>
        <v>い</v>
      </c>
      <c r="N16" s="17" t="str">
        <f t="shared" si="11"/>
        <v>.-</v>
      </c>
      <c r="O16" s="17">
        <f t="shared" si="12"/>
        <v>0</v>
      </c>
      <c r="P16" s="67" t="str">
        <f>LEFT(別紙１!B19,3)</f>
        <v/>
      </c>
      <c r="Q16" s="49" t="e">
        <f>VLOOKUP(P16*1,【引用】!$A:$B,2,FALSE)</f>
        <v>#VALUE!</v>
      </c>
      <c r="R16" s="20" t="str">
        <f>別紙１!K19</f>
        <v/>
      </c>
      <c r="S16" s="20" t="str">
        <f>別紙１!J19</f>
        <v/>
      </c>
      <c r="T16" s="20" t="str">
        <f>CONCATENATE(別紙１!C19,別紙１!D19,別紙１!E19)</f>
        <v>税関</v>
      </c>
      <c r="U16" s="20" t="str">
        <f>IF(別紙１!H19="希望する","●","")</f>
        <v/>
      </c>
      <c r="V16" s="50" t="str">
        <f t="shared" si="13"/>
        <v/>
      </c>
      <c r="W16" s="40">
        <f t="shared" si="14"/>
        <v>0</v>
      </c>
      <c r="X16" s="17">
        <f t="shared" si="15"/>
        <v>0</v>
      </c>
      <c r="Y16" s="19" t="str">
        <f t="shared" si="16"/>
        <v/>
      </c>
    </row>
    <row r="17" spans="1:25" ht="18.649999999999999" customHeight="1" x14ac:dyDescent="0.2">
      <c r="A17" s="15" t="s">
        <v>828</v>
      </c>
      <c r="B17" s="16" t="str">
        <f>IF(AND(非公表化処理申請書!$L$15="別紙を使用",別紙１!B20&lt;&gt;""),"○","×")</f>
        <v>×</v>
      </c>
      <c r="C17" s="17" t="str">
        <f t="shared" si="0"/>
        <v>0000</v>
      </c>
      <c r="D17" s="16">
        <f t="shared" si="1"/>
        <v>0</v>
      </c>
      <c r="E17" s="17">
        <f t="shared" si="2"/>
        <v>0</v>
      </c>
      <c r="F17" s="18">
        <f t="shared" si="3"/>
        <v>0</v>
      </c>
      <c r="G17" s="64" t="str">
        <f t="shared" si="4"/>
        <v/>
      </c>
      <c r="H17" s="17">
        <f t="shared" si="5"/>
        <v>0</v>
      </c>
      <c r="I17" s="17">
        <f t="shared" si="6"/>
        <v>0</v>
      </c>
      <c r="J17" s="17">
        <f t="shared" si="7"/>
        <v>0</v>
      </c>
      <c r="K17" s="17">
        <f t="shared" si="8"/>
        <v>0</v>
      </c>
      <c r="L17" s="17">
        <f t="shared" si="9"/>
        <v>0</v>
      </c>
      <c r="M17" s="16" t="str">
        <f t="shared" si="10"/>
        <v>い</v>
      </c>
      <c r="N17" s="17" t="str">
        <f t="shared" si="11"/>
        <v>.-</v>
      </c>
      <c r="O17" s="17">
        <f t="shared" si="12"/>
        <v>0</v>
      </c>
      <c r="P17" s="67" t="str">
        <f>LEFT(別紙１!B20,3)</f>
        <v/>
      </c>
      <c r="Q17" s="49" t="e">
        <f>VLOOKUP(P17*1,【引用】!$A:$B,2,FALSE)</f>
        <v>#VALUE!</v>
      </c>
      <c r="R17" s="20" t="str">
        <f>別紙１!K20</f>
        <v/>
      </c>
      <c r="S17" s="20" t="str">
        <f>別紙１!J20</f>
        <v/>
      </c>
      <c r="T17" s="20" t="str">
        <f>CONCATENATE(別紙１!C20,別紙１!D20,別紙１!E20)</f>
        <v>税関</v>
      </c>
      <c r="U17" s="20" t="str">
        <f>IF(別紙１!H20="希望する","●","")</f>
        <v/>
      </c>
      <c r="V17" s="50" t="str">
        <f t="shared" si="13"/>
        <v/>
      </c>
      <c r="W17" s="40">
        <f t="shared" si="14"/>
        <v>0</v>
      </c>
      <c r="X17" s="17">
        <f t="shared" si="15"/>
        <v>0</v>
      </c>
      <c r="Y17" s="19" t="str">
        <f t="shared" si="16"/>
        <v/>
      </c>
    </row>
    <row r="18" spans="1:25" ht="18.649999999999999" customHeight="1" x14ac:dyDescent="0.2">
      <c r="A18" s="15" t="s">
        <v>829</v>
      </c>
      <c r="B18" s="16" t="str">
        <f>IF(AND(非公表化処理申請書!$L$15="別紙を使用",別紙１!B21&lt;&gt;""),"○","×")</f>
        <v>×</v>
      </c>
      <c r="C18" s="17" t="str">
        <f t="shared" si="0"/>
        <v>0000</v>
      </c>
      <c r="D18" s="16">
        <f t="shared" si="1"/>
        <v>0</v>
      </c>
      <c r="E18" s="17">
        <f t="shared" si="2"/>
        <v>0</v>
      </c>
      <c r="F18" s="18">
        <f t="shared" si="3"/>
        <v>0</v>
      </c>
      <c r="G18" s="64" t="str">
        <f t="shared" si="4"/>
        <v/>
      </c>
      <c r="H18" s="17">
        <f t="shared" si="5"/>
        <v>0</v>
      </c>
      <c r="I18" s="17">
        <f t="shared" si="6"/>
        <v>0</v>
      </c>
      <c r="J18" s="17">
        <f t="shared" si="7"/>
        <v>0</v>
      </c>
      <c r="K18" s="17">
        <f t="shared" si="8"/>
        <v>0</v>
      </c>
      <c r="L18" s="17">
        <f t="shared" si="9"/>
        <v>0</v>
      </c>
      <c r="M18" s="16" t="str">
        <f t="shared" si="10"/>
        <v>い</v>
      </c>
      <c r="N18" s="17" t="str">
        <f t="shared" si="11"/>
        <v>.-</v>
      </c>
      <c r="O18" s="17">
        <f t="shared" si="12"/>
        <v>0</v>
      </c>
      <c r="P18" s="67" t="str">
        <f>LEFT(別紙１!B21,3)</f>
        <v/>
      </c>
      <c r="Q18" s="49" t="e">
        <f>VLOOKUP(P18*1,【引用】!$A:$B,2,FALSE)</f>
        <v>#VALUE!</v>
      </c>
      <c r="R18" s="20" t="str">
        <f>別紙１!K21</f>
        <v/>
      </c>
      <c r="S18" s="20" t="str">
        <f>別紙１!J21</f>
        <v/>
      </c>
      <c r="T18" s="20" t="str">
        <f>CONCATENATE(別紙１!C21,別紙１!D21,別紙１!E21)</f>
        <v>税関</v>
      </c>
      <c r="U18" s="20" t="str">
        <f>IF(別紙１!H21="希望する","●","")</f>
        <v/>
      </c>
      <c r="V18" s="50" t="str">
        <f t="shared" si="13"/>
        <v/>
      </c>
      <c r="W18" s="40">
        <f t="shared" si="14"/>
        <v>0</v>
      </c>
      <c r="X18" s="17">
        <f t="shared" si="15"/>
        <v>0</v>
      </c>
      <c r="Y18" s="19" t="str">
        <f t="shared" si="16"/>
        <v/>
      </c>
    </row>
    <row r="19" spans="1:25" ht="18.649999999999999" customHeight="1" x14ac:dyDescent="0.2">
      <c r="A19" s="15" t="s">
        <v>830</v>
      </c>
      <c r="B19" s="16" t="str">
        <f>IF(AND(非公表化処理申請書!$L$15="別紙を使用",別紙１!B22&lt;&gt;""),"○","×")</f>
        <v>×</v>
      </c>
      <c r="C19" s="17" t="str">
        <f t="shared" si="0"/>
        <v>0000</v>
      </c>
      <c r="D19" s="16">
        <f t="shared" si="1"/>
        <v>0</v>
      </c>
      <c r="E19" s="17">
        <f t="shared" si="2"/>
        <v>0</v>
      </c>
      <c r="F19" s="18">
        <f t="shared" si="3"/>
        <v>0</v>
      </c>
      <c r="G19" s="64" t="str">
        <f t="shared" si="4"/>
        <v/>
      </c>
      <c r="H19" s="17">
        <f t="shared" si="5"/>
        <v>0</v>
      </c>
      <c r="I19" s="17">
        <f t="shared" si="6"/>
        <v>0</v>
      </c>
      <c r="J19" s="17">
        <f t="shared" si="7"/>
        <v>0</v>
      </c>
      <c r="K19" s="17">
        <f t="shared" si="8"/>
        <v>0</v>
      </c>
      <c r="L19" s="17">
        <f t="shared" si="9"/>
        <v>0</v>
      </c>
      <c r="M19" s="16" t="str">
        <f t="shared" si="10"/>
        <v>い</v>
      </c>
      <c r="N19" s="17" t="str">
        <f t="shared" si="11"/>
        <v>.-</v>
      </c>
      <c r="O19" s="17">
        <f t="shared" si="12"/>
        <v>0</v>
      </c>
      <c r="P19" s="67" t="str">
        <f>LEFT(別紙１!B22,3)</f>
        <v/>
      </c>
      <c r="Q19" s="49" t="e">
        <f>VLOOKUP(P19*1,【引用】!$A:$B,2,FALSE)</f>
        <v>#VALUE!</v>
      </c>
      <c r="R19" s="20" t="str">
        <f>別紙１!K22</f>
        <v/>
      </c>
      <c r="S19" s="20" t="str">
        <f>別紙１!J22</f>
        <v/>
      </c>
      <c r="T19" s="20" t="str">
        <f>CONCATENATE(別紙１!C22,別紙１!D22,別紙１!E22)</f>
        <v>税関</v>
      </c>
      <c r="U19" s="20" t="str">
        <f>IF(別紙１!H22="希望する","●","")</f>
        <v/>
      </c>
      <c r="V19" s="50" t="str">
        <f t="shared" si="13"/>
        <v/>
      </c>
      <c r="W19" s="40">
        <f t="shared" si="14"/>
        <v>0</v>
      </c>
      <c r="X19" s="17">
        <f t="shared" si="15"/>
        <v>0</v>
      </c>
      <c r="Y19" s="19" t="str">
        <f t="shared" si="16"/>
        <v/>
      </c>
    </row>
    <row r="20" spans="1:25" ht="18.649999999999999" customHeight="1" x14ac:dyDescent="0.2">
      <c r="A20" s="15" t="s">
        <v>831</v>
      </c>
      <c r="B20" s="16" t="str">
        <f>IF(AND(非公表化処理申請書!$L$15="別紙を使用",別紙１!B23&lt;&gt;""),"○","×")</f>
        <v>×</v>
      </c>
      <c r="C20" s="17" t="str">
        <f t="shared" si="0"/>
        <v>0000</v>
      </c>
      <c r="D20" s="16">
        <f t="shared" si="1"/>
        <v>0</v>
      </c>
      <c r="E20" s="17">
        <f t="shared" si="2"/>
        <v>0</v>
      </c>
      <c r="F20" s="18">
        <f t="shared" si="3"/>
        <v>0</v>
      </c>
      <c r="G20" s="64" t="str">
        <f t="shared" si="4"/>
        <v/>
      </c>
      <c r="H20" s="17">
        <f t="shared" si="5"/>
        <v>0</v>
      </c>
      <c r="I20" s="17">
        <f t="shared" si="6"/>
        <v>0</v>
      </c>
      <c r="J20" s="17">
        <f t="shared" si="7"/>
        <v>0</v>
      </c>
      <c r="K20" s="17">
        <f t="shared" si="8"/>
        <v>0</v>
      </c>
      <c r="L20" s="17">
        <f t="shared" si="9"/>
        <v>0</v>
      </c>
      <c r="M20" s="16" t="str">
        <f t="shared" si="10"/>
        <v>い</v>
      </c>
      <c r="N20" s="17" t="str">
        <f t="shared" si="11"/>
        <v>.-</v>
      </c>
      <c r="O20" s="17">
        <f t="shared" si="12"/>
        <v>0</v>
      </c>
      <c r="P20" s="67" t="str">
        <f>LEFT(別紙１!B23,3)</f>
        <v/>
      </c>
      <c r="Q20" s="49" t="e">
        <f>VLOOKUP(P20*1,【引用】!$A:$B,2,FALSE)</f>
        <v>#VALUE!</v>
      </c>
      <c r="R20" s="20" t="str">
        <f>別紙１!K23</f>
        <v/>
      </c>
      <c r="S20" s="20" t="str">
        <f>別紙１!J23</f>
        <v/>
      </c>
      <c r="T20" s="20" t="str">
        <f>CONCATENATE(別紙１!C23,別紙１!D23,別紙１!E23)</f>
        <v>税関</v>
      </c>
      <c r="U20" s="20" t="str">
        <f>IF(別紙１!H23="希望する","●","")</f>
        <v/>
      </c>
      <c r="V20" s="50" t="str">
        <f t="shared" si="13"/>
        <v/>
      </c>
      <c r="W20" s="40">
        <f t="shared" si="14"/>
        <v>0</v>
      </c>
      <c r="X20" s="17">
        <f t="shared" si="15"/>
        <v>0</v>
      </c>
      <c r="Y20" s="19" t="str">
        <f t="shared" si="16"/>
        <v/>
      </c>
    </row>
    <row r="21" spans="1:25" ht="18.649999999999999" customHeight="1" x14ac:dyDescent="0.2">
      <c r="A21" s="15" t="s">
        <v>832</v>
      </c>
      <c r="B21" s="16" t="str">
        <f>IF(AND(非公表化処理申請書!$L$15="別紙を使用",別紙１!B24&lt;&gt;""),"○","×")</f>
        <v>×</v>
      </c>
      <c r="C21" s="17" t="str">
        <f t="shared" si="0"/>
        <v>0000</v>
      </c>
      <c r="D21" s="16">
        <f t="shared" si="1"/>
        <v>0</v>
      </c>
      <c r="E21" s="17">
        <f t="shared" si="2"/>
        <v>0</v>
      </c>
      <c r="F21" s="18">
        <f t="shared" si="3"/>
        <v>0</v>
      </c>
      <c r="G21" s="64" t="str">
        <f t="shared" si="4"/>
        <v/>
      </c>
      <c r="H21" s="17">
        <f t="shared" si="5"/>
        <v>0</v>
      </c>
      <c r="I21" s="17">
        <f t="shared" si="6"/>
        <v>0</v>
      </c>
      <c r="J21" s="17">
        <f t="shared" si="7"/>
        <v>0</v>
      </c>
      <c r="K21" s="17">
        <f t="shared" si="8"/>
        <v>0</v>
      </c>
      <c r="L21" s="17">
        <f t="shared" si="9"/>
        <v>0</v>
      </c>
      <c r="M21" s="16" t="str">
        <f t="shared" si="10"/>
        <v>い</v>
      </c>
      <c r="N21" s="17" t="str">
        <f t="shared" si="11"/>
        <v>.-</v>
      </c>
      <c r="O21" s="17">
        <f t="shared" si="12"/>
        <v>0</v>
      </c>
      <c r="P21" s="67" t="str">
        <f>LEFT(別紙１!B24,3)</f>
        <v/>
      </c>
      <c r="Q21" s="49" t="e">
        <f>VLOOKUP(P21*1,【引用】!$A:$B,2,FALSE)</f>
        <v>#VALUE!</v>
      </c>
      <c r="R21" s="20" t="str">
        <f>別紙１!K24</f>
        <v/>
      </c>
      <c r="S21" s="20" t="str">
        <f>別紙１!J24</f>
        <v/>
      </c>
      <c r="T21" s="20" t="str">
        <f>CONCATENATE(別紙１!C24,別紙１!D24,別紙１!E24)</f>
        <v>税関</v>
      </c>
      <c r="U21" s="20" t="str">
        <f>IF(別紙１!H24="希望する","●","")</f>
        <v/>
      </c>
      <c r="V21" s="50" t="str">
        <f t="shared" si="13"/>
        <v/>
      </c>
      <c r="W21" s="40">
        <f t="shared" si="14"/>
        <v>0</v>
      </c>
      <c r="X21" s="17">
        <f t="shared" si="15"/>
        <v>0</v>
      </c>
      <c r="Y21" s="19" t="str">
        <f t="shared" si="16"/>
        <v/>
      </c>
    </row>
    <row r="22" spans="1:25" ht="18.649999999999999" customHeight="1" x14ac:dyDescent="0.2">
      <c r="A22" s="15" t="s">
        <v>833</v>
      </c>
      <c r="B22" s="16" t="str">
        <f>IF(AND(非公表化処理申請書!$L$15="別紙を使用",別紙１!B25&lt;&gt;""),"○","×")</f>
        <v>×</v>
      </c>
      <c r="C22" s="17" t="str">
        <f t="shared" si="0"/>
        <v>0000</v>
      </c>
      <c r="D22" s="16">
        <f t="shared" si="1"/>
        <v>0</v>
      </c>
      <c r="E22" s="17">
        <f t="shared" si="2"/>
        <v>0</v>
      </c>
      <c r="F22" s="18">
        <f t="shared" si="3"/>
        <v>0</v>
      </c>
      <c r="G22" s="64" t="str">
        <f t="shared" si="4"/>
        <v/>
      </c>
      <c r="H22" s="17">
        <f t="shared" si="5"/>
        <v>0</v>
      </c>
      <c r="I22" s="17">
        <f t="shared" si="6"/>
        <v>0</v>
      </c>
      <c r="J22" s="17">
        <f t="shared" si="7"/>
        <v>0</v>
      </c>
      <c r="K22" s="17">
        <f t="shared" si="8"/>
        <v>0</v>
      </c>
      <c r="L22" s="17">
        <f t="shared" si="9"/>
        <v>0</v>
      </c>
      <c r="M22" s="16" t="str">
        <f t="shared" si="10"/>
        <v>い</v>
      </c>
      <c r="N22" s="17" t="str">
        <f t="shared" si="11"/>
        <v>.-</v>
      </c>
      <c r="O22" s="17">
        <f t="shared" si="12"/>
        <v>0</v>
      </c>
      <c r="P22" s="67" t="str">
        <f>LEFT(別紙１!B25,3)</f>
        <v/>
      </c>
      <c r="Q22" s="49" t="e">
        <f>VLOOKUP(P22*1,【引用】!$A:$B,2,FALSE)</f>
        <v>#VALUE!</v>
      </c>
      <c r="R22" s="20" t="str">
        <f>別紙１!K25</f>
        <v/>
      </c>
      <c r="S22" s="20" t="str">
        <f>別紙１!J25</f>
        <v/>
      </c>
      <c r="T22" s="20" t="str">
        <f>CONCATENATE(別紙１!C25,別紙１!D25,別紙１!E25)</f>
        <v>税関</v>
      </c>
      <c r="U22" s="20" t="str">
        <f>IF(別紙１!H25="希望する","●","")</f>
        <v/>
      </c>
      <c r="V22" s="50" t="str">
        <f t="shared" si="13"/>
        <v/>
      </c>
      <c r="W22" s="40">
        <f t="shared" si="14"/>
        <v>0</v>
      </c>
      <c r="X22" s="17">
        <f t="shared" si="15"/>
        <v>0</v>
      </c>
      <c r="Y22" s="19" t="str">
        <f t="shared" si="16"/>
        <v/>
      </c>
    </row>
    <row r="23" spans="1:25" ht="18.649999999999999" customHeight="1" x14ac:dyDescent="0.2">
      <c r="A23" s="15" t="s">
        <v>834</v>
      </c>
      <c r="B23" s="16" t="str">
        <f>IF(AND(非公表化処理申請書!$L$15="別紙を使用",別紙１!B26&lt;&gt;""),"○","×")</f>
        <v>×</v>
      </c>
      <c r="C23" s="17" t="str">
        <f t="shared" si="0"/>
        <v>0000</v>
      </c>
      <c r="D23" s="16">
        <f t="shared" si="1"/>
        <v>0</v>
      </c>
      <c r="E23" s="17">
        <f t="shared" si="2"/>
        <v>0</v>
      </c>
      <c r="F23" s="18">
        <f t="shared" si="3"/>
        <v>0</v>
      </c>
      <c r="G23" s="64" t="str">
        <f t="shared" si="4"/>
        <v/>
      </c>
      <c r="H23" s="17">
        <f t="shared" si="5"/>
        <v>0</v>
      </c>
      <c r="I23" s="17">
        <f t="shared" si="6"/>
        <v>0</v>
      </c>
      <c r="J23" s="17">
        <f t="shared" si="7"/>
        <v>0</v>
      </c>
      <c r="K23" s="17">
        <f t="shared" si="8"/>
        <v>0</v>
      </c>
      <c r="L23" s="17">
        <f t="shared" si="9"/>
        <v>0</v>
      </c>
      <c r="M23" s="16" t="str">
        <f t="shared" si="10"/>
        <v>い</v>
      </c>
      <c r="N23" s="17" t="str">
        <f t="shared" si="11"/>
        <v>.-</v>
      </c>
      <c r="O23" s="17">
        <f t="shared" si="12"/>
        <v>0</v>
      </c>
      <c r="P23" s="67" t="str">
        <f>LEFT(別紙１!B26,3)</f>
        <v/>
      </c>
      <c r="Q23" s="49" t="e">
        <f>VLOOKUP(P23*1,【引用】!$A:$B,2,FALSE)</f>
        <v>#VALUE!</v>
      </c>
      <c r="R23" s="20" t="str">
        <f>別紙１!K26</f>
        <v/>
      </c>
      <c r="S23" s="20" t="str">
        <f>別紙１!J26</f>
        <v/>
      </c>
      <c r="T23" s="20" t="str">
        <f>CONCATENATE(別紙１!C26,別紙１!D26,別紙１!E26)</f>
        <v>税関</v>
      </c>
      <c r="U23" s="20" t="str">
        <f>IF(別紙１!H26="希望する","●","")</f>
        <v/>
      </c>
      <c r="V23" s="50" t="str">
        <f t="shared" si="13"/>
        <v/>
      </c>
      <c r="W23" s="40">
        <f t="shared" si="14"/>
        <v>0</v>
      </c>
      <c r="X23" s="17">
        <f t="shared" si="15"/>
        <v>0</v>
      </c>
      <c r="Y23" s="19" t="str">
        <f t="shared" si="16"/>
        <v/>
      </c>
    </row>
    <row r="24" spans="1:25" ht="18.649999999999999" customHeight="1" x14ac:dyDescent="0.2">
      <c r="A24" s="15" t="s">
        <v>835</v>
      </c>
      <c r="B24" s="16" t="str">
        <f>IF(AND(非公表化処理申請書!$L$15="別紙を使用",別紙１!B27&lt;&gt;""),"○","×")</f>
        <v>×</v>
      </c>
      <c r="C24" s="17" t="str">
        <f t="shared" si="0"/>
        <v>0000</v>
      </c>
      <c r="D24" s="16">
        <f t="shared" si="1"/>
        <v>0</v>
      </c>
      <c r="E24" s="17">
        <f t="shared" si="2"/>
        <v>0</v>
      </c>
      <c r="F24" s="18">
        <f t="shared" si="3"/>
        <v>0</v>
      </c>
      <c r="G24" s="64" t="str">
        <f t="shared" si="4"/>
        <v/>
      </c>
      <c r="H24" s="17">
        <f t="shared" si="5"/>
        <v>0</v>
      </c>
      <c r="I24" s="17">
        <f t="shared" si="6"/>
        <v>0</v>
      </c>
      <c r="J24" s="17">
        <f t="shared" si="7"/>
        <v>0</v>
      </c>
      <c r="K24" s="17">
        <f t="shared" si="8"/>
        <v>0</v>
      </c>
      <c r="L24" s="17">
        <f t="shared" si="9"/>
        <v>0</v>
      </c>
      <c r="M24" s="16" t="str">
        <f t="shared" si="10"/>
        <v>い</v>
      </c>
      <c r="N24" s="17" t="str">
        <f t="shared" si="11"/>
        <v>.-</v>
      </c>
      <c r="O24" s="17">
        <f t="shared" si="12"/>
        <v>0</v>
      </c>
      <c r="P24" s="67" t="str">
        <f>LEFT(別紙１!B27,3)</f>
        <v/>
      </c>
      <c r="Q24" s="49" t="e">
        <f>VLOOKUP(P24*1,【引用】!$A:$B,2,FALSE)</f>
        <v>#VALUE!</v>
      </c>
      <c r="R24" s="20" t="str">
        <f>別紙１!K27</f>
        <v/>
      </c>
      <c r="S24" s="20" t="str">
        <f>別紙１!J27</f>
        <v/>
      </c>
      <c r="T24" s="20" t="str">
        <f>CONCATENATE(別紙１!C27,別紙１!D27,別紙１!E27)</f>
        <v>税関</v>
      </c>
      <c r="U24" s="20" t="str">
        <f>IF(別紙１!H27="希望する","●","")</f>
        <v/>
      </c>
      <c r="V24" s="50" t="str">
        <f t="shared" si="13"/>
        <v/>
      </c>
      <c r="W24" s="40">
        <f t="shared" si="14"/>
        <v>0</v>
      </c>
      <c r="X24" s="17">
        <f t="shared" si="15"/>
        <v>0</v>
      </c>
      <c r="Y24" s="19" t="str">
        <f t="shared" si="16"/>
        <v/>
      </c>
    </row>
    <row r="25" spans="1:25" ht="18.649999999999999" customHeight="1" x14ac:dyDescent="0.2">
      <c r="A25" s="15" t="s">
        <v>836</v>
      </c>
      <c r="B25" s="16" t="str">
        <f>IF(AND(非公表化処理申請書!$L$15="別紙を使用",別紙１!B28&lt;&gt;""),"○","×")</f>
        <v>×</v>
      </c>
      <c r="C25" s="17" t="str">
        <f t="shared" si="0"/>
        <v>0000</v>
      </c>
      <c r="D25" s="16">
        <f t="shared" si="1"/>
        <v>0</v>
      </c>
      <c r="E25" s="17">
        <f t="shared" si="2"/>
        <v>0</v>
      </c>
      <c r="F25" s="18">
        <f t="shared" si="3"/>
        <v>0</v>
      </c>
      <c r="G25" s="64" t="str">
        <f t="shared" si="4"/>
        <v/>
      </c>
      <c r="H25" s="17">
        <f t="shared" si="5"/>
        <v>0</v>
      </c>
      <c r="I25" s="17">
        <f t="shared" si="6"/>
        <v>0</v>
      </c>
      <c r="J25" s="17">
        <f t="shared" si="7"/>
        <v>0</v>
      </c>
      <c r="K25" s="17">
        <f t="shared" si="8"/>
        <v>0</v>
      </c>
      <c r="L25" s="17">
        <f t="shared" si="9"/>
        <v>0</v>
      </c>
      <c r="M25" s="16" t="str">
        <f t="shared" si="10"/>
        <v>い</v>
      </c>
      <c r="N25" s="17" t="str">
        <f t="shared" si="11"/>
        <v>.-</v>
      </c>
      <c r="O25" s="17">
        <f t="shared" si="12"/>
        <v>0</v>
      </c>
      <c r="P25" s="67" t="str">
        <f>LEFT(別紙１!B28,3)</f>
        <v/>
      </c>
      <c r="Q25" s="49" t="e">
        <f>VLOOKUP(P25*1,【引用】!$A:$B,2,FALSE)</f>
        <v>#VALUE!</v>
      </c>
      <c r="R25" s="20" t="str">
        <f>別紙１!K28</f>
        <v/>
      </c>
      <c r="S25" s="20" t="str">
        <f>別紙１!J28</f>
        <v/>
      </c>
      <c r="T25" s="20" t="str">
        <f>CONCATENATE(別紙１!C28,別紙１!D28,別紙１!E28)</f>
        <v>税関</v>
      </c>
      <c r="U25" s="20" t="str">
        <f>IF(別紙１!H28="希望する","●","")</f>
        <v/>
      </c>
      <c r="V25" s="50" t="str">
        <f t="shared" si="13"/>
        <v/>
      </c>
      <c r="W25" s="40">
        <f t="shared" si="14"/>
        <v>0</v>
      </c>
      <c r="X25" s="17">
        <f t="shared" si="15"/>
        <v>0</v>
      </c>
      <c r="Y25" s="19" t="str">
        <f t="shared" si="16"/>
        <v/>
      </c>
    </row>
    <row r="26" spans="1:25" ht="18.649999999999999" customHeight="1" x14ac:dyDescent="0.2">
      <c r="A26" s="15" t="s">
        <v>837</v>
      </c>
      <c r="B26" s="16" t="str">
        <f>IF(AND(非公表化処理申請書!$L$15="別紙を使用",別紙１!B29&lt;&gt;""),"○","×")</f>
        <v>×</v>
      </c>
      <c r="C26" s="17" t="str">
        <f t="shared" si="0"/>
        <v>0000</v>
      </c>
      <c r="D26" s="16">
        <f t="shared" si="1"/>
        <v>0</v>
      </c>
      <c r="E26" s="17">
        <f t="shared" si="2"/>
        <v>0</v>
      </c>
      <c r="F26" s="18">
        <f t="shared" si="3"/>
        <v>0</v>
      </c>
      <c r="G26" s="64" t="str">
        <f t="shared" si="4"/>
        <v/>
      </c>
      <c r="H26" s="17">
        <f t="shared" si="5"/>
        <v>0</v>
      </c>
      <c r="I26" s="17">
        <f t="shared" si="6"/>
        <v>0</v>
      </c>
      <c r="J26" s="17">
        <f t="shared" si="7"/>
        <v>0</v>
      </c>
      <c r="K26" s="17">
        <f t="shared" si="8"/>
        <v>0</v>
      </c>
      <c r="L26" s="17">
        <f t="shared" si="9"/>
        <v>0</v>
      </c>
      <c r="M26" s="16" t="str">
        <f t="shared" si="10"/>
        <v>い</v>
      </c>
      <c r="N26" s="17" t="str">
        <f t="shared" si="11"/>
        <v>.-</v>
      </c>
      <c r="O26" s="17">
        <f t="shared" si="12"/>
        <v>0</v>
      </c>
      <c r="P26" s="67" t="str">
        <f>LEFT(別紙１!B29,3)</f>
        <v/>
      </c>
      <c r="Q26" s="49" t="e">
        <f>VLOOKUP(P26*1,【引用】!$A:$B,2,FALSE)</f>
        <v>#VALUE!</v>
      </c>
      <c r="R26" s="20" t="str">
        <f>別紙１!K29</f>
        <v/>
      </c>
      <c r="S26" s="20" t="str">
        <f>別紙１!J29</f>
        <v/>
      </c>
      <c r="T26" s="20" t="str">
        <f>CONCATENATE(別紙１!C29,別紙１!D29,別紙１!E29)</f>
        <v>税関</v>
      </c>
      <c r="U26" s="20" t="str">
        <f>IF(別紙１!H29="希望する","●","")</f>
        <v/>
      </c>
      <c r="V26" s="50" t="str">
        <f t="shared" si="13"/>
        <v/>
      </c>
      <c r="W26" s="40">
        <f t="shared" si="14"/>
        <v>0</v>
      </c>
      <c r="X26" s="17">
        <f t="shared" si="15"/>
        <v>0</v>
      </c>
      <c r="Y26" s="19" t="str">
        <f t="shared" si="16"/>
        <v/>
      </c>
    </row>
    <row r="27" spans="1:25" ht="18.649999999999999" customHeight="1" x14ac:dyDescent="0.2">
      <c r="A27" s="15" t="s">
        <v>838</v>
      </c>
      <c r="B27" s="16" t="str">
        <f>IF(AND(非公表化処理申請書!$L$15="別紙を使用",別紙１!B30&lt;&gt;""),"○","×")</f>
        <v>×</v>
      </c>
      <c r="C27" s="17" t="str">
        <f t="shared" si="0"/>
        <v>0000</v>
      </c>
      <c r="D27" s="16">
        <f t="shared" si="1"/>
        <v>0</v>
      </c>
      <c r="E27" s="17">
        <f t="shared" si="2"/>
        <v>0</v>
      </c>
      <c r="F27" s="18">
        <f t="shared" si="3"/>
        <v>0</v>
      </c>
      <c r="G27" s="64" t="str">
        <f t="shared" si="4"/>
        <v/>
      </c>
      <c r="H27" s="17">
        <f t="shared" si="5"/>
        <v>0</v>
      </c>
      <c r="I27" s="17">
        <f t="shared" si="6"/>
        <v>0</v>
      </c>
      <c r="J27" s="17">
        <f t="shared" si="7"/>
        <v>0</v>
      </c>
      <c r="K27" s="17">
        <f t="shared" si="8"/>
        <v>0</v>
      </c>
      <c r="L27" s="17">
        <f t="shared" si="9"/>
        <v>0</v>
      </c>
      <c r="M27" s="16" t="str">
        <f t="shared" si="10"/>
        <v>い</v>
      </c>
      <c r="N27" s="17" t="str">
        <f t="shared" si="11"/>
        <v>.-</v>
      </c>
      <c r="O27" s="17">
        <f t="shared" si="12"/>
        <v>0</v>
      </c>
      <c r="P27" s="67" t="str">
        <f>LEFT(別紙１!B30,3)</f>
        <v/>
      </c>
      <c r="Q27" s="49" t="e">
        <f>VLOOKUP(P27*1,【引用】!$A:$B,2,FALSE)</f>
        <v>#VALUE!</v>
      </c>
      <c r="R27" s="20" t="str">
        <f>別紙１!K30</f>
        <v/>
      </c>
      <c r="S27" s="20" t="str">
        <f>別紙１!J30</f>
        <v/>
      </c>
      <c r="T27" s="20" t="str">
        <f>CONCATENATE(別紙１!C30,別紙１!D30,別紙１!E30)</f>
        <v>税関</v>
      </c>
      <c r="U27" s="20" t="str">
        <f>IF(別紙１!H30="希望する","●","")</f>
        <v/>
      </c>
      <c r="V27" s="50" t="str">
        <f t="shared" si="13"/>
        <v/>
      </c>
      <c r="W27" s="40">
        <f t="shared" si="14"/>
        <v>0</v>
      </c>
      <c r="X27" s="17">
        <f t="shared" si="15"/>
        <v>0</v>
      </c>
      <c r="Y27" s="19" t="str">
        <f t="shared" si="16"/>
        <v/>
      </c>
    </row>
    <row r="28" spans="1:25" ht="18.649999999999999" customHeight="1" x14ac:dyDescent="0.2">
      <c r="A28" s="15" t="s">
        <v>839</v>
      </c>
      <c r="B28" s="16" t="str">
        <f>IF(AND(非公表化処理申請書!$L$15="別紙を使用",別紙１!B31&lt;&gt;""),"○","×")</f>
        <v>×</v>
      </c>
      <c r="C28" s="17" t="str">
        <f t="shared" si="0"/>
        <v>0000</v>
      </c>
      <c r="D28" s="16">
        <f t="shared" si="1"/>
        <v>0</v>
      </c>
      <c r="E28" s="17">
        <f t="shared" si="2"/>
        <v>0</v>
      </c>
      <c r="F28" s="18">
        <f t="shared" si="3"/>
        <v>0</v>
      </c>
      <c r="G28" s="64" t="str">
        <f t="shared" si="4"/>
        <v/>
      </c>
      <c r="H28" s="17">
        <f t="shared" si="5"/>
        <v>0</v>
      </c>
      <c r="I28" s="17">
        <f t="shared" si="6"/>
        <v>0</v>
      </c>
      <c r="J28" s="17">
        <f t="shared" si="7"/>
        <v>0</v>
      </c>
      <c r="K28" s="17">
        <f t="shared" si="8"/>
        <v>0</v>
      </c>
      <c r="L28" s="17">
        <f t="shared" si="9"/>
        <v>0</v>
      </c>
      <c r="M28" s="16" t="str">
        <f t="shared" si="10"/>
        <v>い</v>
      </c>
      <c r="N28" s="17" t="str">
        <f t="shared" si="11"/>
        <v>.-</v>
      </c>
      <c r="O28" s="17">
        <f t="shared" si="12"/>
        <v>0</v>
      </c>
      <c r="P28" s="67" t="str">
        <f>LEFT(別紙１!B31,3)</f>
        <v/>
      </c>
      <c r="Q28" s="49" t="e">
        <f>VLOOKUP(P28*1,【引用】!$A:$B,2,FALSE)</f>
        <v>#VALUE!</v>
      </c>
      <c r="R28" s="20" t="str">
        <f>別紙１!K31</f>
        <v/>
      </c>
      <c r="S28" s="20" t="str">
        <f>別紙１!J31</f>
        <v/>
      </c>
      <c r="T28" s="20" t="str">
        <f>CONCATENATE(別紙１!C31,別紙１!D31,別紙１!E31)</f>
        <v>税関</v>
      </c>
      <c r="U28" s="20" t="str">
        <f>IF(別紙１!H31="希望する","●","")</f>
        <v/>
      </c>
      <c r="V28" s="50" t="str">
        <f t="shared" si="13"/>
        <v/>
      </c>
      <c r="W28" s="40">
        <f t="shared" si="14"/>
        <v>0</v>
      </c>
      <c r="X28" s="17">
        <f t="shared" si="15"/>
        <v>0</v>
      </c>
      <c r="Y28" s="19" t="str">
        <f t="shared" si="16"/>
        <v/>
      </c>
    </row>
    <row r="29" spans="1:25" ht="18.649999999999999" customHeight="1" x14ac:dyDescent="0.2">
      <c r="A29" s="15" t="s">
        <v>840</v>
      </c>
      <c r="B29" s="16" t="str">
        <f>IF(AND(非公表化処理申請書!$L$15="別紙を使用",別紙１!B32&lt;&gt;""),"○","×")</f>
        <v>×</v>
      </c>
      <c r="C29" s="17" t="str">
        <f t="shared" si="0"/>
        <v>0000</v>
      </c>
      <c r="D29" s="16">
        <f t="shared" si="1"/>
        <v>0</v>
      </c>
      <c r="E29" s="17">
        <f t="shared" si="2"/>
        <v>0</v>
      </c>
      <c r="F29" s="18">
        <f t="shared" si="3"/>
        <v>0</v>
      </c>
      <c r="G29" s="64" t="str">
        <f t="shared" si="4"/>
        <v/>
      </c>
      <c r="H29" s="17">
        <f t="shared" si="5"/>
        <v>0</v>
      </c>
      <c r="I29" s="17">
        <f t="shared" si="6"/>
        <v>0</v>
      </c>
      <c r="J29" s="17">
        <f t="shared" si="7"/>
        <v>0</v>
      </c>
      <c r="K29" s="17">
        <f t="shared" si="8"/>
        <v>0</v>
      </c>
      <c r="L29" s="17">
        <f t="shared" si="9"/>
        <v>0</v>
      </c>
      <c r="M29" s="16" t="str">
        <f t="shared" si="10"/>
        <v>い</v>
      </c>
      <c r="N29" s="17" t="str">
        <f t="shared" si="11"/>
        <v>.-</v>
      </c>
      <c r="O29" s="17">
        <f t="shared" si="12"/>
        <v>0</v>
      </c>
      <c r="P29" s="67" t="str">
        <f>LEFT(別紙１!B32,3)</f>
        <v/>
      </c>
      <c r="Q29" s="49" t="e">
        <f>VLOOKUP(P29*1,【引用】!$A:$B,2,FALSE)</f>
        <v>#VALUE!</v>
      </c>
      <c r="R29" s="20" t="str">
        <f>別紙１!K32</f>
        <v/>
      </c>
      <c r="S29" s="20" t="str">
        <f>別紙１!J32</f>
        <v/>
      </c>
      <c r="T29" s="20" t="str">
        <f>CONCATENATE(別紙１!C32,別紙１!D32,別紙１!E32)</f>
        <v>税関</v>
      </c>
      <c r="U29" s="20" t="str">
        <f>IF(別紙１!H32="希望する","●","")</f>
        <v/>
      </c>
      <c r="V29" s="50" t="str">
        <f t="shared" si="13"/>
        <v/>
      </c>
      <c r="W29" s="40">
        <f t="shared" si="14"/>
        <v>0</v>
      </c>
      <c r="X29" s="17">
        <f t="shared" si="15"/>
        <v>0</v>
      </c>
      <c r="Y29" s="19" t="str">
        <f t="shared" si="16"/>
        <v/>
      </c>
    </row>
    <row r="30" spans="1:25" ht="18.649999999999999" customHeight="1" x14ac:dyDescent="0.2">
      <c r="A30" s="15" t="s">
        <v>841</v>
      </c>
      <c r="B30" s="16" t="str">
        <f>IF(AND(非公表化処理申請書!$L$15="別紙を使用",別紙１!B33&lt;&gt;""),"○","×")</f>
        <v>×</v>
      </c>
      <c r="C30" s="17" t="str">
        <f t="shared" si="0"/>
        <v>0000</v>
      </c>
      <c r="D30" s="16">
        <f t="shared" si="1"/>
        <v>0</v>
      </c>
      <c r="E30" s="17">
        <f t="shared" si="2"/>
        <v>0</v>
      </c>
      <c r="F30" s="18">
        <f t="shared" si="3"/>
        <v>0</v>
      </c>
      <c r="G30" s="64" t="str">
        <f t="shared" si="4"/>
        <v/>
      </c>
      <c r="H30" s="17">
        <f t="shared" si="5"/>
        <v>0</v>
      </c>
      <c r="I30" s="17">
        <f t="shared" si="6"/>
        <v>0</v>
      </c>
      <c r="J30" s="17">
        <f t="shared" si="7"/>
        <v>0</v>
      </c>
      <c r="K30" s="17">
        <f t="shared" si="8"/>
        <v>0</v>
      </c>
      <c r="L30" s="17">
        <f t="shared" si="9"/>
        <v>0</v>
      </c>
      <c r="M30" s="16" t="str">
        <f t="shared" si="10"/>
        <v>い</v>
      </c>
      <c r="N30" s="17" t="str">
        <f t="shared" si="11"/>
        <v>.-</v>
      </c>
      <c r="O30" s="17">
        <f t="shared" si="12"/>
        <v>0</v>
      </c>
      <c r="P30" s="67" t="str">
        <f>LEFT(別紙１!B33,3)</f>
        <v/>
      </c>
      <c r="Q30" s="49" t="e">
        <f>VLOOKUP(P30*1,【引用】!$A:$B,2,FALSE)</f>
        <v>#VALUE!</v>
      </c>
      <c r="R30" s="20" t="str">
        <f>別紙１!K33</f>
        <v/>
      </c>
      <c r="S30" s="20" t="str">
        <f>別紙１!J33</f>
        <v/>
      </c>
      <c r="T30" s="20" t="str">
        <f>CONCATENATE(別紙１!C33,別紙１!D33,別紙１!E33)</f>
        <v>税関</v>
      </c>
      <c r="U30" s="20" t="str">
        <f>IF(別紙１!H33="希望する","●","")</f>
        <v/>
      </c>
      <c r="V30" s="50" t="str">
        <f t="shared" si="13"/>
        <v/>
      </c>
      <c r="W30" s="40">
        <f t="shared" si="14"/>
        <v>0</v>
      </c>
      <c r="X30" s="17">
        <f t="shared" si="15"/>
        <v>0</v>
      </c>
      <c r="Y30" s="19" t="str">
        <f t="shared" si="16"/>
        <v/>
      </c>
    </row>
    <row r="31" spans="1:25" ht="18.649999999999999" customHeight="1" x14ac:dyDescent="0.2">
      <c r="A31" s="15" t="s">
        <v>842</v>
      </c>
      <c r="B31" s="16" t="str">
        <f>IF(AND(非公表化処理申請書!$L$15="別紙を使用",別紙１!B34&lt;&gt;""),"○","×")</f>
        <v>×</v>
      </c>
      <c r="C31" s="17" t="str">
        <f t="shared" si="0"/>
        <v>0000</v>
      </c>
      <c r="D31" s="16">
        <f t="shared" si="1"/>
        <v>0</v>
      </c>
      <c r="E31" s="17">
        <f t="shared" si="2"/>
        <v>0</v>
      </c>
      <c r="F31" s="18">
        <f t="shared" si="3"/>
        <v>0</v>
      </c>
      <c r="G31" s="64" t="str">
        <f t="shared" si="4"/>
        <v/>
      </c>
      <c r="H31" s="17">
        <f t="shared" si="5"/>
        <v>0</v>
      </c>
      <c r="I31" s="17">
        <f t="shared" si="6"/>
        <v>0</v>
      </c>
      <c r="J31" s="17">
        <f t="shared" si="7"/>
        <v>0</v>
      </c>
      <c r="K31" s="17">
        <f t="shared" si="8"/>
        <v>0</v>
      </c>
      <c r="L31" s="17">
        <f t="shared" si="9"/>
        <v>0</v>
      </c>
      <c r="M31" s="16" t="str">
        <f t="shared" si="10"/>
        <v>い</v>
      </c>
      <c r="N31" s="17" t="str">
        <f t="shared" si="11"/>
        <v>.-</v>
      </c>
      <c r="O31" s="17">
        <f t="shared" si="12"/>
        <v>0</v>
      </c>
      <c r="P31" s="67" t="str">
        <f>LEFT(別紙１!B34,3)</f>
        <v/>
      </c>
      <c r="Q31" s="49" t="e">
        <f>VLOOKUP(P31*1,【引用】!$A:$B,2,FALSE)</f>
        <v>#VALUE!</v>
      </c>
      <c r="R31" s="20" t="str">
        <f>別紙１!K34</f>
        <v/>
      </c>
      <c r="S31" s="20" t="str">
        <f>別紙１!J34</f>
        <v/>
      </c>
      <c r="T31" s="20" t="str">
        <f>CONCATENATE(別紙１!C34,別紙１!D34,別紙１!E34)</f>
        <v>税関</v>
      </c>
      <c r="U31" s="20" t="str">
        <f>IF(別紙１!H34="希望する","●","")</f>
        <v/>
      </c>
      <c r="V31" s="50" t="str">
        <f t="shared" si="13"/>
        <v/>
      </c>
      <c r="W31" s="40">
        <f t="shared" si="14"/>
        <v>0</v>
      </c>
      <c r="X31" s="17">
        <f t="shared" si="15"/>
        <v>0</v>
      </c>
      <c r="Y31" s="19" t="str">
        <f t="shared" si="16"/>
        <v/>
      </c>
    </row>
    <row r="32" spans="1:25" ht="18.649999999999999" customHeight="1" x14ac:dyDescent="0.2">
      <c r="A32" s="15" t="s">
        <v>843</v>
      </c>
      <c r="B32" s="16" t="str">
        <f>IF(AND(非公表化処理申請書!$L$15="別紙を使用",別紙１!B35&lt;&gt;""),"○","×")</f>
        <v>×</v>
      </c>
      <c r="C32" s="17" t="str">
        <f t="shared" si="0"/>
        <v>0000</v>
      </c>
      <c r="D32" s="16">
        <f t="shared" si="1"/>
        <v>0</v>
      </c>
      <c r="E32" s="17">
        <f t="shared" si="2"/>
        <v>0</v>
      </c>
      <c r="F32" s="18">
        <f t="shared" si="3"/>
        <v>0</v>
      </c>
      <c r="G32" s="64" t="str">
        <f t="shared" si="4"/>
        <v/>
      </c>
      <c r="H32" s="17">
        <f t="shared" si="5"/>
        <v>0</v>
      </c>
      <c r="I32" s="17">
        <f t="shared" si="6"/>
        <v>0</v>
      </c>
      <c r="J32" s="17">
        <f t="shared" si="7"/>
        <v>0</v>
      </c>
      <c r="K32" s="17">
        <f t="shared" si="8"/>
        <v>0</v>
      </c>
      <c r="L32" s="17">
        <f t="shared" si="9"/>
        <v>0</v>
      </c>
      <c r="M32" s="16" t="str">
        <f t="shared" si="10"/>
        <v>い</v>
      </c>
      <c r="N32" s="17" t="str">
        <f t="shared" si="11"/>
        <v>.-</v>
      </c>
      <c r="O32" s="17">
        <f t="shared" si="12"/>
        <v>0</v>
      </c>
      <c r="P32" s="67" t="str">
        <f>LEFT(別紙１!B35,3)</f>
        <v/>
      </c>
      <c r="Q32" s="49" t="e">
        <f>VLOOKUP(P32*1,【引用】!$A:$B,2,FALSE)</f>
        <v>#VALUE!</v>
      </c>
      <c r="R32" s="20" t="str">
        <f>別紙１!K35</f>
        <v/>
      </c>
      <c r="S32" s="20" t="str">
        <f>別紙１!J35</f>
        <v/>
      </c>
      <c r="T32" s="20" t="str">
        <f>CONCATENATE(別紙１!C35,別紙１!D35,別紙１!E35)</f>
        <v>税関</v>
      </c>
      <c r="U32" s="20" t="str">
        <f>IF(別紙１!H35="希望する","●","")</f>
        <v/>
      </c>
      <c r="V32" s="50" t="str">
        <f t="shared" si="13"/>
        <v/>
      </c>
      <c r="W32" s="40">
        <f t="shared" si="14"/>
        <v>0</v>
      </c>
      <c r="X32" s="17">
        <f t="shared" si="15"/>
        <v>0</v>
      </c>
      <c r="Y32" s="19" t="str">
        <f t="shared" si="16"/>
        <v/>
      </c>
    </row>
    <row r="33" spans="1:25" ht="18.649999999999999" customHeight="1" thickBot="1" x14ac:dyDescent="0.25">
      <c r="A33" s="21" t="s">
        <v>844</v>
      </c>
      <c r="B33" s="22" t="str">
        <f>IF(AND(非公表化処理申請書!$L$15="別紙を使用",別紙１!B36&lt;&gt;""),"○","×")</f>
        <v>×</v>
      </c>
      <c r="C33" s="23" t="str">
        <f t="shared" si="0"/>
        <v>0000</v>
      </c>
      <c r="D33" s="22">
        <f t="shared" si="1"/>
        <v>0</v>
      </c>
      <c r="E33" s="23">
        <f t="shared" si="2"/>
        <v>0</v>
      </c>
      <c r="F33" s="24">
        <f t="shared" si="3"/>
        <v>0</v>
      </c>
      <c r="G33" s="65" t="str">
        <f t="shared" si="4"/>
        <v/>
      </c>
      <c r="H33" s="23">
        <f t="shared" si="5"/>
        <v>0</v>
      </c>
      <c r="I33" s="23">
        <f t="shared" si="6"/>
        <v>0</v>
      </c>
      <c r="J33" s="23">
        <f t="shared" si="7"/>
        <v>0</v>
      </c>
      <c r="K33" s="23">
        <f t="shared" si="8"/>
        <v>0</v>
      </c>
      <c r="L33" s="23">
        <f t="shared" si="9"/>
        <v>0</v>
      </c>
      <c r="M33" s="22" t="str">
        <f t="shared" si="10"/>
        <v>い</v>
      </c>
      <c r="N33" s="23" t="str">
        <f t="shared" si="11"/>
        <v>.-</v>
      </c>
      <c r="O33" s="23">
        <f t="shared" si="12"/>
        <v>0</v>
      </c>
      <c r="P33" s="68" t="str">
        <f>LEFT(別紙１!B36,3)</f>
        <v/>
      </c>
      <c r="Q33" s="51" t="e">
        <f>VLOOKUP(P33*1,【引用】!$A:$B,2,FALSE)</f>
        <v>#VALUE!</v>
      </c>
      <c r="R33" s="52" t="str">
        <f>別紙１!K36</f>
        <v/>
      </c>
      <c r="S33" s="52" t="str">
        <f>別紙１!J36</f>
        <v/>
      </c>
      <c r="T33" s="52" t="str">
        <f>CONCATENATE(別紙１!C36,別紙１!D36,別紙１!E36)</f>
        <v>税関</v>
      </c>
      <c r="U33" s="52" t="str">
        <f>IF(別紙１!H36="希望する","●","")</f>
        <v/>
      </c>
      <c r="V33" s="53" t="str">
        <f t="shared" si="13"/>
        <v/>
      </c>
      <c r="W33" s="41">
        <f t="shared" si="14"/>
        <v>0</v>
      </c>
      <c r="X33" s="23">
        <f t="shared" si="15"/>
        <v>0</v>
      </c>
      <c r="Y33" s="25" t="str">
        <f t="shared" si="16"/>
        <v/>
      </c>
    </row>
    <row r="34" spans="1:25" ht="21" customHeight="1" x14ac:dyDescent="0.2">
      <c r="N34" s="1"/>
      <c r="O34" s="8"/>
      <c r="P34" s="69"/>
      <c r="V34" s="1"/>
    </row>
    <row r="35" spans="1:25" ht="21" customHeight="1" x14ac:dyDescent="0.2">
      <c r="A35" t="s">
        <v>862</v>
      </c>
      <c r="C35" t="s">
        <v>873</v>
      </c>
      <c r="D35" t="s">
        <v>874</v>
      </c>
      <c r="E35" t="s">
        <v>875</v>
      </c>
      <c r="N35" s="1"/>
      <c r="O35" s="8"/>
      <c r="P35" s="69"/>
      <c r="V35" s="1"/>
    </row>
    <row r="36" spans="1:25" x14ac:dyDescent="0.2">
      <c r="A36" s="101" t="s">
        <v>863</v>
      </c>
      <c r="B36" s="72"/>
      <c r="C36" s="101">
        <f>別紙２!B5</f>
        <v>0</v>
      </c>
      <c r="D36" s="102">
        <f>別紙２!C5</f>
        <v>0</v>
      </c>
      <c r="E36" s="101">
        <f>別紙２!D5</f>
        <v>0</v>
      </c>
    </row>
    <row r="37" spans="1:25" x14ac:dyDescent="0.2">
      <c r="A37" s="101" t="s">
        <v>864</v>
      </c>
      <c r="B37" s="72"/>
      <c r="C37" s="101">
        <f>別紙２!B6</f>
        <v>0</v>
      </c>
      <c r="D37" s="102">
        <f>別紙２!C6</f>
        <v>0</v>
      </c>
      <c r="E37" s="101">
        <f>別紙２!D6</f>
        <v>0</v>
      </c>
    </row>
    <row r="38" spans="1:25" x14ac:dyDescent="0.2">
      <c r="A38" s="101" t="s">
        <v>865</v>
      </c>
      <c r="B38" s="72"/>
      <c r="C38" s="101">
        <f>別紙２!B7</f>
        <v>0</v>
      </c>
      <c r="D38" s="102">
        <f>別紙２!C7</f>
        <v>0</v>
      </c>
      <c r="E38" s="101">
        <f>別紙２!D7</f>
        <v>0</v>
      </c>
    </row>
    <row r="39" spans="1:25" x14ac:dyDescent="0.2">
      <c r="A39" s="101" t="s">
        <v>866</v>
      </c>
      <c r="B39" s="72"/>
      <c r="C39" s="101">
        <f>別紙２!B8</f>
        <v>0</v>
      </c>
      <c r="D39" s="102">
        <f>別紙２!C8</f>
        <v>0</v>
      </c>
      <c r="E39" s="101">
        <f>別紙２!D8</f>
        <v>0</v>
      </c>
    </row>
    <row r="40" spans="1:25" x14ac:dyDescent="0.2">
      <c r="A40" s="101" t="s">
        <v>867</v>
      </c>
      <c r="B40" s="72"/>
      <c r="C40" s="101">
        <f>別紙２!B9</f>
        <v>0</v>
      </c>
      <c r="D40" s="102">
        <f>別紙２!C9</f>
        <v>0</v>
      </c>
      <c r="E40" s="101">
        <f>別紙２!D9</f>
        <v>0</v>
      </c>
    </row>
    <row r="41" spans="1:25" x14ac:dyDescent="0.2">
      <c r="A41" s="101" t="s">
        <v>868</v>
      </c>
      <c r="B41" s="72"/>
      <c r="C41" s="101">
        <f>別紙２!B10</f>
        <v>0</v>
      </c>
      <c r="D41" s="102">
        <f>別紙２!C10</f>
        <v>0</v>
      </c>
      <c r="E41" s="101">
        <f>別紙２!D10</f>
        <v>0</v>
      </c>
    </row>
    <row r="42" spans="1:25" x14ac:dyDescent="0.2">
      <c r="A42" s="101" t="s">
        <v>869</v>
      </c>
      <c r="B42" s="72"/>
      <c r="C42" s="101">
        <f>別紙２!B11</f>
        <v>0</v>
      </c>
      <c r="D42" s="102">
        <f>別紙２!C11</f>
        <v>0</v>
      </c>
      <c r="E42" s="101">
        <f>別紙２!D11</f>
        <v>0</v>
      </c>
    </row>
    <row r="43" spans="1:25" x14ac:dyDescent="0.2">
      <c r="A43" s="101" t="s">
        <v>870</v>
      </c>
      <c r="B43" s="72"/>
      <c r="C43" s="101">
        <f>別紙２!B12</f>
        <v>0</v>
      </c>
      <c r="D43" s="102">
        <f>別紙２!C12</f>
        <v>0</v>
      </c>
      <c r="E43" s="101">
        <f>別紙２!D12</f>
        <v>0</v>
      </c>
    </row>
    <row r="44" spans="1:25" x14ac:dyDescent="0.2">
      <c r="A44" s="101" t="s">
        <v>871</v>
      </c>
      <c r="B44" s="72"/>
      <c r="C44" s="101">
        <f>別紙２!B13</f>
        <v>0</v>
      </c>
      <c r="D44" s="102">
        <f>別紙２!C13</f>
        <v>0</v>
      </c>
      <c r="E44" s="101">
        <f>別紙２!D13</f>
        <v>0</v>
      </c>
    </row>
    <row r="45" spans="1:25" x14ac:dyDescent="0.2">
      <c r="A45" s="101" t="s">
        <v>872</v>
      </c>
      <c r="B45" s="72"/>
      <c r="C45" s="101">
        <f>別紙２!B14</f>
        <v>0</v>
      </c>
      <c r="D45" s="102">
        <f>別紙２!C14</f>
        <v>0</v>
      </c>
      <c r="E45" s="101">
        <f>別紙２!D14</f>
        <v>0</v>
      </c>
    </row>
  </sheetData>
  <phoneticPr fontId="1"/>
  <pageMargins left="0.7" right="0.7" top="0.75" bottom="0.75" header="0.3" footer="0.3"/>
  <pageSetup paperSize="9"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T F a a V R S M I m i l A A A A 9 Q A A A B I A H A B D b 2 5 m a W c v U G F j a 2 F n Z S 5 4 b W w g o h g A K K A U A A A A A A A A A A A A A A A A A A A A A A A A A A A A h Y 8 x D o I w G I W v Q r r T Q j U G y U 8 Z 3 I w k J C b G t S k V q l A M L Z a 7 O X g k r y B G U T f H 9 7 1 v e O 9 + v U E 6 N L V 3 k Z 1 R r U 5 Q i A P k S S 3 a Q u k y Q b 0 9 + B F K G e R c n H g p v V H W J h 5 M k a D K 2 n N M i H M O u x l u u 5 L Q I A j J P t t s R S U b j j 6 y + i / 7 S h v L t Z C I w e 4 1 h l G 8 X O B o T n E A Z G K Q K f 3 t 6 T j 3 2 f 5 A W P W 1 7 T v J j t x f 5 0 C m C O R 9 g T 0 A U E s D B B Q A A g A I A E x W m 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V p p V K I p H u A 4 A A A A R A A A A E w A c A E Z v c m 1 1 b G F z L 1 N l Y 3 R p b 2 4 x L m 0 g o h g A K K A U A A A A A A A A A A A A A A A A A A A A A A A A A A A A K 0 5 N L s n M z 1 M I h t C G 1 g B Q S w E C L Q A U A A I A C A B M V p p V F I w i a K U A A A D 1 A A A A E g A A A A A A A A A A A A A A A A A A A A A A Q 2 9 u Z m l n L 1 B h Y 2 t h Z 2 U u e G 1 s U E s B A i 0 A F A A C A A g A T F a a V Q / K 6 a u k A A A A 6 Q A A A B M A A A A A A A A A A A A A A A A A 8 Q A A A F t D b 2 5 0 Z W 5 0 X 1 R 5 c G V z X S 5 4 b W x Q S w E C L Q A U A A I A C A B M V p p V 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4 t n U E D R Q 0 O h 8 m M / l t I E 3 w A A A A A C A A A A A A A D Z g A A w A A A A B A A A A D + 1 4 7 b U u L H y / d x k d 9 h i s P h A A A A A A S A A A C g A A A A E A A A A E K S t a Q h E T P P z t T m s E A E M Y 5 Q A A A A H s a b s u L / i x d / M F O 8 d e y t X r r a g 3 R d J 8 D u A 4 t F z v Q Q i 4 P W N I i I 1 y r j l a m l a i E u y U e q A O D f T S Z n / A x V / f s b T w O Z y V W h n K p F t y t 7 L l c w 1 r t h S l g U A A A A M x N U A B x 4 U S Y h 9 m x j c 3 O R o s 4 f z X A = < / D a t a M a s h u p > 
</file>

<file path=customXml/itemProps1.xml><?xml version="1.0" encoding="utf-8"?>
<ds:datastoreItem xmlns:ds="http://schemas.openxmlformats.org/officeDocument/2006/customXml" ds:itemID="{9F2F9936-333B-4E88-A035-759A54EE35A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Company/>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2023-10-20T01:05:26Z</dcterms:modified>
  <cp:lastPrinted>2023-06-30T04:20:35Z</cp:lastPrinted>
  <cp:lastModifiedBy> </cp:lastModifiedBy>
  <dcterms:created xsi:type="dcterms:W3CDTF">2021-01-25T06:40:38Z</dcterms:created>
</cp:coreProperties>
</file>

<file path=docProps/custom.xml><?xml version="1.0" encoding="utf-8"?>
<Properties xmlns="http://schemas.openxmlformats.org/officeDocument/2006/custom-properties" xmlns:vt="http://schemas.openxmlformats.org/officeDocument/2006/docPropsVTypes"/>
</file>