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別紙様式１!$A$5:$N$6</definedName>
    <definedName name="_xlnm._FilterDatabase" localSheetId="1" hidden="1">別紙様式２!$A$5:$O$6</definedName>
    <definedName name="_xlnm._FilterDatabase" localSheetId="2" hidden="1">別紙様式３!$A$5:$N$85</definedName>
    <definedName name="_xlnm._FilterDatabase" localSheetId="3" hidden="1">別紙様式４!$A$5:$O$89</definedName>
    <definedName name="aaa">[1]契約状況コード表!$F$5:$F$9</definedName>
    <definedName name="aaaa">[1]契約状況コード表!$G$5:$G$6</definedName>
    <definedName name="_xlnm.Print_Area" localSheetId="0">別紙様式１!$B$1:$N$6</definedName>
    <definedName name="_xlnm.Print_Area" localSheetId="1">別紙様式２!$B$1:$O$6</definedName>
    <definedName name="_xlnm.Print_Area" localSheetId="2">別紙様式３!$B$1:$N$96</definedName>
    <definedName name="_xlnm.Print_Area" localSheetId="3">別紙様式４!$B$1:$O$89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3" i="5" l="1"/>
  <c r="P32" i="5"/>
  <c r="P14" i="5"/>
  <c r="P22" i="5"/>
  <c r="P82" i="5"/>
  <c r="P60" i="5"/>
  <c r="P53" i="5"/>
  <c r="P19" i="5"/>
  <c r="P83" i="5"/>
  <c r="P92" i="5"/>
  <c r="P61" i="5"/>
  <c r="P25" i="5"/>
  <c r="P95" i="5"/>
  <c r="P18" i="5"/>
  <c r="P28" i="5"/>
  <c r="P93" i="5"/>
  <c r="J6" i="4"/>
  <c r="P44" i="5"/>
  <c r="P34" i="5"/>
  <c r="P33" i="5"/>
  <c r="P27" i="5"/>
  <c r="P59" i="5" l="1"/>
  <c r="P47" i="5"/>
  <c r="P51" i="5"/>
  <c r="P85" i="5"/>
  <c r="P23" i="5"/>
  <c r="P80" i="5"/>
  <c r="P54" i="5"/>
  <c r="P67" i="5"/>
  <c r="P38" i="5"/>
  <c r="P79" i="5"/>
  <c r="P87" i="5"/>
  <c r="P75" i="5"/>
  <c r="P20" i="5"/>
  <c r="P70" i="5"/>
  <c r="P96" i="5"/>
  <c r="P71" i="5"/>
  <c r="P62" i="5"/>
  <c r="P45" i="5"/>
  <c r="P77" i="5"/>
  <c r="P58" i="5"/>
  <c r="P88" i="5"/>
  <c r="P30" i="5"/>
  <c r="P16" i="5"/>
  <c r="P86" i="5"/>
  <c r="P17" i="5"/>
  <c r="P24" i="5"/>
  <c r="P29" i="5"/>
  <c r="P72" i="5"/>
  <c r="P76" i="5"/>
  <c r="P39" i="5"/>
  <c r="P81" i="5"/>
  <c r="P26" i="5"/>
  <c r="P69" i="5"/>
  <c r="P55" i="5"/>
  <c r="P84" i="5"/>
  <c r="P41" i="5"/>
  <c r="P36" i="5"/>
  <c r="P15" i="5"/>
  <c r="P50" i="5"/>
  <c r="P94" i="5"/>
  <c r="P89" i="5"/>
  <c r="P35" i="5"/>
  <c r="P90" i="5"/>
  <c r="P74" i="5"/>
  <c r="P31" i="5"/>
  <c r="P42" i="5"/>
  <c r="P46" i="5"/>
  <c r="P65" i="5"/>
  <c r="P49" i="5"/>
  <c r="P52" i="5"/>
  <c r="P64" i="5"/>
  <c r="P56" i="5"/>
  <c r="P91" i="5"/>
  <c r="P73" i="5"/>
  <c r="P21" i="5"/>
  <c r="P78" i="5"/>
  <c r="P40" i="5"/>
  <c r="P48" i="5"/>
  <c r="P37" i="5"/>
  <c r="P66" i="5"/>
  <c r="P43" i="5"/>
  <c r="P57" i="5"/>
  <c r="P68" i="5"/>
  <c r="H6" i="4"/>
  <c r="N6" i="4"/>
  <c r="I6" i="4"/>
  <c r="M6" i="4"/>
  <c r="L6" i="4"/>
  <c r="P11" i="5"/>
  <c r="P12" i="5"/>
  <c r="P9" i="5"/>
  <c r="P13" i="5"/>
  <c r="P10" i="5"/>
  <c r="O6" i="5"/>
  <c r="P6" i="5"/>
  <c r="P8" i="5"/>
  <c r="P7" i="5"/>
  <c r="Q6" i="4"/>
  <c r="O6" i="3"/>
  <c r="P6" i="3"/>
  <c r="P60" i="6"/>
  <c r="P22" i="6"/>
  <c r="P56" i="6"/>
  <c r="P34" i="6"/>
  <c r="P50" i="6"/>
  <c r="Q11" i="6"/>
  <c r="P61" i="6"/>
  <c r="Q7" i="6"/>
  <c r="P39" i="6"/>
  <c r="P29" i="6"/>
  <c r="P28" i="6"/>
  <c r="P30" i="6"/>
  <c r="P24" i="6"/>
  <c r="P33" i="6"/>
  <c r="P46" i="6"/>
  <c r="P45" i="6"/>
  <c r="P17" i="6"/>
  <c r="P23" i="6"/>
  <c r="P14" i="6"/>
  <c r="P38" i="6"/>
  <c r="P37" i="6"/>
  <c r="Q13" i="6"/>
  <c r="P48" i="6"/>
  <c r="P44" i="6"/>
  <c r="P40" i="6"/>
  <c r="P43" i="6"/>
  <c r="P16" i="6"/>
  <c r="Q8" i="6"/>
  <c r="P57" i="6"/>
  <c r="Q12" i="6"/>
  <c r="P52" i="6"/>
  <c r="P58" i="6"/>
  <c r="P53" i="6"/>
  <c r="P36" i="6"/>
  <c r="P25" i="6"/>
  <c r="P20" i="6"/>
  <c r="P32" i="6"/>
  <c r="P42" i="6"/>
  <c r="P21" i="6"/>
  <c r="P6" i="4"/>
  <c r="P35" i="6"/>
  <c r="P18" i="6"/>
  <c r="P31" i="6"/>
  <c r="P59" i="6"/>
  <c r="Q10" i="6"/>
  <c r="P51" i="6"/>
  <c r="P26" i="6"/>
  <c r="P41" i="6"/>
  <c r="P49" i="6"/>
  <c r="P19" i="6"/>
  <c r="P55" i="6"/>
  <c r="P54" i="6"/>
  <c r="P15" i="6"/>
  <c r="P27" i="6"/>
  <c r="Q6" i="6"/>
  <c r="Q9" i="6"/>
  <c r="O13" i="5"/>
  <c r="O46" i="5"/>
  <c r="O75" i="5"/>
  <c r="O17" i="5"/>
  <c r="O82" i="5"/>
  <c r="O57" i="5"/>
  <c r="O38" i="5"/>
  <c r="O73" i="5"/>
  <c r="O45" i="5"/>
  <c r="O58" i="5"/>
  <c r="O78" i="5"/>
  <c r="O94" i="5"/>
  <c r="O67" i="5"/>
  <c r="O83" i="5"/>
  <c r="O50" i="5"/>
  <c r="O63" i="5"/>
  <c r="O95" i="5"/>
  <c r="O10" i="5"/>
  <c r="O79" i="5"/>
  <c r="O39" i="5"/>
  <c r="O25" i="5"/>
  <c r="O42" i="5"/>
  <c r="O91" i="5"/>
  <c r="O77" i="5"/>
  <c r="O51" i="5"/>
  <c r="O86" i="5"/>
  <c r="O14" i="5"/>
  <c r="O93" i="5"/>
  <c r="O66" i="5"/>
  <c r="O85" i="5"/>
  <c r="O9" i="5"/>
  <c r="O26" i="5"/>
  <c r="O72" i="5"/>
  <c r="O56" i="5"/>
  <c r="O23" i="5"/>
  <c r="O87" i="5"/>
  <c r="O54" i="5"/>
  <c r="O80" i="5"/>
  <c r="O96" i="5"/>
  <c r="O30" i="5"/>
  <c r="O81" i="5"/>
  <c r="O84" i="5"/>
  <c r="O19" i="5"/>
  <c r="O88" i="5"/>
  <c r="O41" i="5"/>
  <c r="O55" i="5"/>
  <c r="O40" i="5"/>
  <c r="O68" i="5"/>
  <c r="O69" i="5"/>
  <c r="O34" i="5"/>
  <c r="O64" i="5"/>
  <c r="O65" i="5"/>
  <c r="O61" i="5"/>
  <c r="O59" i="5"/>
  <c r="O35" i="5"/>
  <c r="O53" i="5"/>
  <c r="O27" i="5"/>
  <c r="O24" i="5"/>
  <c r="O37" i="5"/>
  <c r="O47" i="5"/>
  <c r="O52" i="5"/>
  <c r="O89" i="5"/>
  <c r="O70" i="5"/>
  <c r="O43" i="5"/>
  <c r="O48" i="5"/>
  <c r="O76" i="5"/>
  <c r="O44" i="5"/>
  <c r="O74" i="5"/>
  <c r="O8" i="5"/>
  <c r="O33" i="5"/>
  <c r="O15" i="5"/>
  <c r="O36" i="5"/>
  <c r="O22" i="5"/>
  <c r="O11" i="5"/>
  <c r="O32" i="5"/>
  <c r="O29" i="5"/>
  <c r="O60" i="5"/>
  <c r="O28" i="5"/>
  <c r="O71" i="5"/>
  <c r="O49" i="5"/>
  <c r="O18" i="5"/>
  <c r="O20" i="5"/>
  <c r="O21" i="5"/>
  <c r="O16" i="5"/>
  <c r="O90" i="5"/>
  <c r="O31" i="5"/>
  <c r="O12" i="5"/>
  <c r="O92" i="5"/>
  <c r="O62" i="5"/>
  <c r="P6" i="6"/>
  <c r="P77" i="6"/>
  <c r="P63" i="6"/>
  <c r="P72" i="6"/>
  <c r="P82" i="6"/>
  <c r="P79" i="6"/>
  <c r="P66" i="6"/>
  <c r="P67" i="6"/>
  <c r="P62" i="6"/>
  <c r="P83" i="6"/>
  <c r="P81" i="6"/>
  <c r="P85" i="6"/>
  <c r="P84" i="6"/>
  <c r="P78" i="6"/>
  <c r="P64" i="6"/>
  <c r="P71" i="6"/>
  <c r="P80" i="6"/>
  <c r="P75" i="6"/>
  <c r="P69" i="6"/>
  <c r="P87" i="6"/>
  <c r="P86" i="6"/>
  <c r="P70" i="6"/>
  <c r="P88" i="6"/>
  <c r="P73" i="6"/>
  <c r="P74" i="6"/>
  <c r="P12" i="6"/>
  <c r="P11" i="6"/>
  <c r="P47" i="6"/>
  <c r="P89" i="6"/>
  <c r="P68" i="6"/>
  <c r="P13" i="6"/>
  <c r="P65" i="6"/>
  <c r="P76" i="6"/>
  <c r="C6" i="4"/>
  <c r="B6" i="4"/>
  <c r="E6" i="4"/>
  <c r="D6" i="4"/>
  <c r="G6" i="4"/>
  <c r="F6" i="4"/>
  <c r="O6" i="4" l="1"/>
  <c r="P9" i="6" l="1"/>
  <c r="P7" i="6"/>
  <c r="P10" i="6"/>
  <c r="P8" i="6" l="1"/>
  <c r="O7" i="5"/>
</calcChain>
</file>

<file path=xl/sharedStrings.xml><?xml version="1.0" encoding="utf-8"?>
<sst xmlns="http://schemas.openxmlformats.org/spreadsheetml/2006/main" count="1513" uniqueCount="514">
  <si>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</si>
  <si>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</si>
  <si>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</si>
  <si>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</si>
  <si>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</si>
  <si>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</si>
  <si>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</si>
  <si>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</si>
  <si>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</si>
  <si>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</si>
  <si>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</si>
  <si>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</si>
  <si>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</si>
  <si>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</si>
  <si>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</si>
  <si>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</si>
  <si>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</si>
  <si>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</si>
  <si>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</si>
  <si>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</si>
  <si>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</si>
  <si>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</si>
  <si>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</si>
  <si>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</si>
  <si>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</si>
  <si>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</si>
  <si>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</si>
  <si>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</si>
  <si>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</si>
  <si>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</si>
  <si>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</si>
  <si>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</si>
  <si>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</si>
  <si>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</si>
  <si>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</si>
  <si>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</si>
  <si>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仙台空港官庁部分他9庁舎における電気供給単価契約</t>
  </si>
  <si>
    <t>×</t>
  </si>
  <si>
    <t>他官署で調達手続きを実施のため</t>
  </si>
  <si>
    <t xml:space="preserve">令和5年度羽田空港貨物合同庁舎における電気の需給
856.702kWh
</t>
  </si>
  <si>
    <t>@36.30円kwh
ほか</t>
  </si>
  <si>
    <t>令和5年度東京国際空港国際線旅客地区等維持管理契約　一式</t>
  </si>
  <si>
    <t>東京国際空港ターミナル株式会社
東京都大田区羽田空港２－６－５</t>
  </si>
  <si>
    <t>令和5年度東京国際空港第2ターミナルビル国際線施設維持管理契約　一式</t>
  </si>
  <si>
    <t>日本空港ビルデング株式会社
東京都大田区羽田空港３－３－２</t>
  </si>
  <si>
    <t>令和5年度羽田空港における上下水道使用契約　一式</t>
  </si>
  <si>
    <t>空港施設株式会社
東京都大田区羽田空港１－６－５</t>
  </si>
  <si>
    <t>令和5年度輸出入・港湾関連情報処理システム利用契約　一式</t>
  </si>
  <si>
    <t>令和5年度東京港湾合同庁舎における熱媒の需給契約
冷水：6,955,600MJ
温水：1,872,700MJ</t>
  </si>
  <si>
    <t>東京臨海熱供給株式会社
東京都江東区有明３－６－１１</t>
  </si>
  <si>
    <t>令和5年度新潟空港国際線旅客ターミナルビルにおける冷温水及び温水の需給
冷温水：173.10Gcalほか</t>
  </si>
  <si>
    <t>令和5年度大井出張所における現金等運搬警備業務
241回</t>
  </si>
  <si>
    <t>－</t>
  </si>
  <si>
    <t>東京国際空港貨物地区における電気の供給については、左記業者が一括して行っており、契約相手方が特定され競争を許さないことから、会計法第29条の3第4項に該当するため。（根拠区分：二（ロ））</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</si>
  <si>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</si>
  <si>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</si>
  <si>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</si>
  <si>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</si>
  <si>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株式会社秋山商会
東京都中央区東日本橋２－１３－５</t>
  </si>
  <si>
    <t>@13,937円ほか</t>
  </si>
  <si>
    <t>ダウ・ジョーンズ･ジャパン株式会社
東京都千代田区大手町１－５－１</t>
  </si>
  <si>
    <t>ＩＨＳマークイットジャパン合同会社
東京都中央区京橋３－１－１</t>
  </si>
  <si>
    <t>株式会社帝国データバンク
東京都港区南青山２－５－２０</t>
  </si>
  <si>
    <t>日経テレコン21の利用　一式</t>
  </si>
  <si>
    <t>株式会社日本経済新聞社
東京都千代田区大手町１－３－７
日経メディアマーケティング株式会社
東京都千代田区大手町１－３－７</t>
  </si>
  <si>
    <t>3010001033086
7010001025724</t>
  </si>
  <si>
    <t>一般財団法人ラヂオプレス
東京都新宿区若松町３３－８</t>
  </si>
  <si>
    <t>株式会社大和総建プロテック
埼玉県さいたま市大宮区櫛引町１－７３１　３ＧＨ櫛引２０２</t>
  </si>
  <si>
    <t>令和5年度　麻薬探知犬飼料の調達（単価契約）
麻薬探知犬飼料B　280袋
ほか3品目</t>
  </si>
  <si>
    <t>株式会社成瀬商店
東京都江東区亀戸６－１－３</t>
  </si>
  <si>
    <t>@6,842円ほか</t>
  </si>
  <si>
    <t>令和5年度　官報公告等掲載契約　8,455行　ほか5項目</t>
  </si>
  <si>
    <t>独立行政法人国立印刷局
東京都港区虎ノ門２－２－５</t>
  </si>
  <si>
    <t>@847円ほか</t>
  </si>
  <si>
    <t>センチュリー株式会社
東京都文京区千駄木１－２３－６</t>
  </si>
  <si>
    <t>@572円ほか</t>
  </si>
  <si>
    <t>@1672円ほか</t>
  </si>
  <si>
    <t>令和5年度遠隔操作カメラの賃貸借（単価契約）
遠隔操作カメラ一式4720日・式
ほか2品目</t>
  </si>
  <si>
    <t>株式会社ノビタス
神奈川県横浜市港北区新横浜３－１７－５</t>
  </si>
  <si>
    <t>＠2,200円ほか</t>
  </si>
  <si>
    <t>令和5年度X線貨物検査装置の年間保守請負契約（区分1）
一式</t>
  </si>
  <si>
    <t>株式会社ＩＨＩ検査計測
東京都品川区南大井６－２５－３</t>
  </si>
  <si>
    <t>令和5年度X線貨物検査装置の年間保守請負契約（区分2）
一式</t>
  </si>
  <si>
    <t>イービストレード株式会社
東京都千代田区神田多町２－１</t>
  </si>
  <si>
    <t>令和5年度X線貨物検査装置の年間保守請負契約（区分3）
一式</t>
  </si>
  <si>
    <t>日本エアロスペース株式会社
東京都港区南青山１－１－１</t>
  </si>
  <si>
    <t>令和5年度電離放射線（X線）被曝線量測定業務委託（単価契約）
X線装置装着用3300件　
ほか2品目</t>
  </si>
  <si>
    <t>株式会社千代田テクノル
東京都文京区湯島１－７－１２</t>
  </si>
  <si>
    <t>＠440円ほか</t>
  </si>
  <si>
    <t>3次元画像解析X線CTスキャン検査装置の保守請負契約
令和5年4月1日～令和8年8月31日</t>
  </si>
  <si>
    <t>支出負担行為担当官
東京税関総務部長
後藤　秀志
東京都江東区青海２－７－１１</t>
  </si>
  <si>
    <t>三機工業株式会社
東京都中央区明石町８－１</t>
  </si>
  <si>
    <t>（総価契約分）
16,522,000円
（単価契約分）
＠15,400円ほか</t>
  </si>
  <si>
    <t>令和5年度　定期健康診断業務（単価契約）
血液検査 1,090人　ほか19品目</t>
  </si>
  <si>
    <t>医療法人社団日健会
東京都江東区亀戸６－５６－１５</t>
  </si>
  <si>
    <t>@2,860円ほか</t>
  </si>
  <si>
    <t>令和5年度カウンセリング業務委託　一式</t>
  </si>
  <si>
    <t>株式会社フィスメック
東京都千代田区内神田２－１５－９</t>
  </si>
  <si>
    <t>@6,072円ほか</t>
  </si>
  <si>
    <t>有限会社メディカルハート志津
千葉県佐倉市上志津１６６９－２０３</t>
  </si>
  <si>
    <t>株式会社ヒューマン・タッチ
千葉県船橋市本町７－１０－２</t>
  </si>
  <si>
    <t>@1,680円ほか</t>
  </si>
  <si>
    <t>@1,000円</t>
  </si>
  <si>
    <t>支出負担行為担当官
東京税関総務部長
後藤　秀志
東京都江東区青海２－７－１１
ほか１官署</t>
  </si>
  <si>
    <t>@1,618円</t>
  </si>
  <si>
    <t>令和5年度衛生用消耗品の調達（単価契約）
トイレットペーパー20,592巻　ほか4品目</t>
  </si>
  <si>
    <t>支出負担行為担当官
東京税関総務部長
後藤　秀志
東京都江東区青海２－７－１１
ほか８官署</t>
  </si>
  <si>
    <t>@72.6円</t>
  </si>
  <si>
    <t xml:space="preserve">
岩片医療器株式会社
東京都文京区本郷３ー３８－４
</t>
  </si>
  <si>
    <t>@4.51円</t>
  </si>
  <si>
    <t>支出負担行為担当官
東京税関総務部長
後藤　秀志
東京都江東区青海２－７－１１
ほか６官署</t>
  </si>
  <si>
    <t>株式会社ミカミ
東京都墨田区東向島５－４－１２</t>
  </si>
  <si>
    <t>@19,800円</t>
  </si>
  <si>
    <t>@605円ほか</t>
  </si>
  <si>
    <t>令和5年度　分析消耗品の調達（単価契約）
定性濾紙 No.2 90mm （100枚/箱）（型式ADVANTEC 00021090）16箱　ほか68品目</t>
  </si>
  <si>
    <t>株式会社チヨダサイエンス
東京都千代田区鍛冶町１－８－６</t>
  </si>
  <si>
    <t>@2,739円ほか</t>
  </si>
  <si>
    <t>株式会社マルハチ
神奈川県横浜市鶴見区鶴見中央４－２－１４</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</si>
  <si>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</si>
  <si>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分担予定額59,700円</t>
  </si>
  <si>
    <t>官報の編集、印刷及びこれらに付帯する事務は、内閣府より独立行政法人国立印刷局に委任されており、競争を許さないことから会計法第29条の3第4項に該当するため。根拠区分：ハ</t>
  </si>
  <si>
    <t>随時保守点検費については単価契約</t>
  </si>
  <si>
    <t>公募を実施し、申し込みのあった者のうち要件を満たす全ての者と契約したものであり、競争を許さないことから会計法29条の３第４項に該当するため。</t>
  </si>
  <si>
    <t>分担予定額10,368,848円</t>
  </si>
  <si>
    <t>分担予定額1,594,469円</t>
  </si>
  <si>
    <t>分担予定額1,676,689円</t>
  </si>
  <si>
    <t>分担予定額
11,234,452円</t>
  </si>
  <si>
    <t>九段第3合同庁舎19階電算機室UPS（無停電電源装置）保守　一式</t>
  </si>
  <si>
    <t>富士電機株式会社
神奈川県川崎市川崎区田辺新田１－１</t>
  </si>
  <si>
    <t>羽田空港官庁施設設備管理（設備保守・運転監視）業務
一式</t>
  </si>
  <si>
    <t>支出負担行為担当官
東京税関総務部長
後藤　秀志　
東京都江東区青海２－７－１１
ほか５官署</t>
  </si>
  <si>
    <t>ヒューマン建物管理協同組合
東京都新宿区百人町３－１－６</t>
  </si>
  <si>
    <t>新潟空港ターミナルビル官庁専有部分設備運転保守業務　一式</t>
  </si>
  <si>
    <t>支出負担行為担当官
東京税関総務部長
後藤　秀志　
東京都江東区青海２－７－１１
ほか４官署</t>
  </si>
  <si>
    <t>新潟交友事業株式会社
新潟県新潟市東区材木町１－４６</t>
  </si>
  <si>
    <t>令和4年度船舶用免税軽油の調達（区分1・監視艇「あさひ」用・JIS　K2204）
74KL</t>
  </si>
  <si>
    <t>支出負担行為担当官
東京税関総務部長
後藤　秀志　
東京都江東区青海２－７－１１</t>
  </si>
  <si>
    <t>関東タス株式会社
神奈川県横浜市鶴見区平安町２－４－１１</t>
  </si>
  <si>
    <t>令和4年度船舶用免税軽油の調達（区分2・監視艇「りゅうと」用・JIS　K2204）
428KL</t>
  </si>
  <si>
    <t>株式会社ハヤマ
新潟県新潟市中央区寄居町７０６</t>
  </si>
  <si>
    <t>@89.98</t>
  </si>
  <si>
    <t>新潟空港ターミナルビル施設維持管理業務 一式</t>
  </si>
  <si>
    <t>監視艇「あさひ」搭載監視カメラシステム の賃貸借契約 （再リース ）
令和5年4月1日から令和6年3月31日</t>
  </si>
  <si>
    <t>海洋総合開発株式会社
東京都中央区京橋１－１４－４
東京センチュリー株式会社
東京都千代田区神田練塀町３</t>
  </si>
  <si>
    <t>9010001065116
6010401015821</t>
  </si>
  <si>
    <t>富士電機株式会社
東京都品川区大崎１－１１－２</t>
  </si>
  <si>
    <t>会計法第29条の3第4項（契約の性質又は目的が競争を許さない場合）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</si>
  <si>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埼玉方面事務所賃貸借契約
令和5年4月1日～令和6年3月31日</t>
  </si>
  <si>
    <t>さいたま商工会議所
埼玉県さいたま市浦和区高砂３－１７－１５</t>
  </si>
  <si>
    <t>宿舎賃貸借契約
令和5年4月1日～令和6年3月31日</t>
  </si>
  <si>
    <t>新潟県住宅供給公社
新潟県新潟市中央区新光町１５－２</t>
  </si>
  <si>
    <t>Ｘ線検査場賃貸借契約
令和5年4月1日～令和6年3月31日</t>
  </si>
  <si>
    <t>ディー・エイチ・エル・ジャパン株式会社
東京都品川区東品川１－３７－８</t>
  </si>
  <si>
    <t>フェデラルエクスプレスジャパン合同会社
千葉県千葉市美浜区中瀬２－６－１</t>
  </si>
  <si>
    <t>ユーピーエス・ジャパン株式会社
東京都港区芝浦４－１３－２３</t>
  </si>
  <si>
    <t>佐渡監視署事務室賃貸借契約
令和5年4月1日～令和6年3月31日</t>
  </si>
  <si>
    <t>両津南埠頭ビル株式会社
新潟県佐渡市両津湊３５３－１</t>
  </si>
  <si>
    <t>東京外郵出張所事務室賃貸借契約
令和5年4月1日～令和6年3月31日</t>
  </si>
  <si>
    <t>日本郵便株式会社東京支社
東京都港区赤坂１－１４－１４</t>
  </si>
  <si>
    <t>新潟支署東港出張所用地使用許可一式
令和5年4月1日～令和6年3月31日</t>
  </si>
  <si>
    <t>新潟県新潟地域振興局新潟港湾事務所
新潟県新潟市中央区竜が島１－６－６</t>
  </si>
  <si>
    <t>城南島コンテナ検査センター施設用地使用許可一式
令和5年4月1日～令和6年3月31日</t>
  </si>
  <si>
    <t>東京都東京港管理事務所
東京都港区港南３－９－５６</t>
  </si>
  <si>
    <t>契約目的や行政効率面に照らして契約物件の立地、規模及び態様は、代替の見当たらないものであり、競争を許さないことから会計法第29条の３第４項に該当するため（根拠区分：ロ）。</t>
  </si>
  <si>
    <t>株式会社エヌ・ティ・ティ・データ
東京都江東区豊洲３－３－３</t>
  </si>
  <si>
    <t>日本電気株式会社
東京都港区芝５－７－１</t>
  </si>
  <si>
    <t>ナカバヤシ株式会社
大阪府大阪市中央区北浜東１－２０</t>
  </si>
  <si>
    <t>令和5年度　輸出入・港湾関連情報処理システム用OCR納付書等の印刷
通関情報総合判定システム（COMTISＳ機能）用OCR納付書　1,703,000枚ほか2品目</t>
  </si>
  <si>
    <t>レスター工業株式会社
大阪府大阪市中央区糸屋町２丁目３番２号</t>
  </si>
  <si>
    <t>通関情報総合判定システム（CIS）のデータ連携ノード用ハードウェアの賃貸借及び保守　令和5年4月18日～令和9年2月28日</t>
  </si>
  <si>
    <t>株式会社Ｂ７
東京都武蔵野市桜堤１－２－１４－５０３</t>
  </si>
  <si>
    <t>失効情報連携機能に関わる維持管理業務　一式</t>
  </si>
  <si>
    <t>株式会社ＮＴＴデータ・アイ
東京都新宿区揚場町１－１８</t>
  </si>
  <si>
    <t>第4次通関情報総合判定システム（第4次CIS）のデータ連携ノード用ハードウェアの賃貸借及び保守（再リース）　令和5年4月1日～令和6年3月17日</t>
  </si>
  <si>
    <t>関税法施行令改正に伴う第4次通関情報総合判定システム（第4次CIS）（知的財産管理ツール等）のプログラム変更　一式</t>
  </si>
  <si>
    <t>全国官報販売協同組合
東京都千代田区霞が関１－４－１</t>
  </si>
  <si>
    <t>@242円</t>
  </si>
  <si>
    <t>医療法人社団日健会
東京都江東区亀戸６－５６－１－３０１</t>
  </si>
  <si>
    <t>朝日梱包株式会社
東京都墨田区江東橋５－７－１０</t>
  </si>
  <si>
    <t>令和5年度　タブレット用翻訳アプリケーションに係る調達　一式</t>
  </si>
  <si>
    <t>凸版印刷株式会社
東京都台東区台東１－５－１</t>
  </si>
  <si>
    <t>株式会社穂高商事
神奈川県横浜市中区北仲通３－３４－２</t>
  </si>
  <si>
    <t>ＩＮＴＥＲＮＡＴＩＯＮＡＬ　ＡＩＲ　ＴＲＡＮＳＰＯＲＴ　ＡＳＳＯＣＩＡＴＩＯＮ
８００　Ｐｌａｃｅ　Ｖｉｃｔｏｒｉａ、Ｐ．Ｏ．Ｂｏｘ１１３、Ｍｏｎｔｒｅａｌ、Ｑｕｅｂｅｃ、Ｃａｎａｄａ</t>
  </si>
  <si>
    <t>-</t>
  </si>
  <si>
    <t>令和5年度UFED 4PC Ultimateライセンスの調達　一式</t>
  </si>
  <si>
    <t>株式会社ワイ・イー・シー
東京都町田市南町田３－４４－４５</t>
  </si>
  <si>
    <t>株式会社　マルハチ
神奈川県横浜市鶴見区鶴見中央４－２－１４</t>
  </si>
  <si>
    <t>加賀ソルネット株式会社
東京都中央区八丁堀３－２７－１０</t>
  </si>
  <si>
    <t>通関事務総合データ通信システムの機器移設等の調達（富山出張所等）　一式</t>
  </si>
  <si>
    <t>エヌ・ティ・ティ・コミュニケーションズ株式会社
東京都千代田区大手町２－３－１</t>
  </si>
  <si>
    <t>デジタル・フォレンジック解析機器の調達（区分１）　一式</t>
  </si>
  <si>
    <t>クオリティネット株式会社
東京都千代田区東神田２－４－６</t>
  </si>
  <si>
    <t>デジタル・フォレンジック解析機器の調達（区分２）　一式</t>
  </si>
  <si>
    <t>Cellebrite Japan 株式会社
東京都港区浜松町２－２－１５</t>
  </si>
  <si>
    <t>株式会社ゼンリン
福岡県北九州市小倉北区室町１－１－１</t>
  </si>
  <si>
    <t>支出負担行為担当官
東京税関総務部長
後藤　秀志
東京都江東区青海２－７－１１
ほか３官署</t>
  </si>
  <si>
    <t>トーコーコーポレーション株式会社
東京都千代田区内神田３－５－５</t>
  </si>
  <si>
    <t>@7089.5円</t>
  </si>
  <si>
    <t>ＮＥＣネクサソリューションズ株式会社
東京都港区三田１－４－２８</t>
  </si>
  <si>
    <t>公募を実施した結果、業務履行可能な者が1者しかなく競争を許さないことから会計法第29条の3第4項に該当するため。</t>
  </si>
  <si>
    <t>分担予定額567,160円</t>
  </si>
  <si>
    <t>成田国際空港地区清掃業務　
一式</t>
  </si>
  <si>
    <t>株式会社成田空港美整社
千葉県成田市取香５２９－６３</t>
  </si>
  <si>
    <t>令和5年度警備輸送業務（単価契約）
244回</t>
  </si>
  <si>
    <t>令和5年度シーツ等クリーニング（単価契約）
シーツ5,258枚
ほか4品目</t>
  </si>
  <si>
    <t xml:space="preserve">
令和5年度3次元（3D）画像解析X線CTスキャン検査装置保守
一式
</t>
  </si>
  <si>
    <t xml:space="preserve">
令和5年度成田空港内密輸入防止啓蒙等の動画放映業務
一式</t>
  </si>
  <si>
    <t>株式会社グリーンポート・エージェンシー
千葉県成田市古込字古込１－１</t>
  </si>
  <si>
    <t>令和5年度フライト情報提供業務　
一式</t>
  </si>
  <si>
    <t>空港情報通信株式会社
千葉県成田市古込字古込１－１</t>
  </si>
  <si>
    <t>建物賃貸借契約（第3貨物ビル・FDX）
令和5年4月1日～令和6年3月31日</t>
  </si>
  <si>
    <t>建物賃貸借契約（増設棟・IACT）
令和5年4月1日～令和6年3月31日</t>
  </si>
  <si>
    <t>国際空港上屋株式会社
千葉県成田市駒井野字天並野２１２１</t>
  </si>
  <si>
    <t>成田国際空港内における供給および通信網の使用に関する契約
一式</t>
  </si>
  <si>
    <t>成田国際空港株式会社
千葉県成田市古込字古込１－１</t>
  </si>
  <si>
    <t>総価契約分
55１,093,713円
単価契約分
@42.39円/KWｈほか</t>
  </si>
  <si>
    <t>成田国際空港内における供給に関する契約
一式</t>
  </si>
  <si>
    <t>@8.7659円/MJほか</t>
  </si>
  <si>
    <t>成田国際空港内における供給に関する契約（共有）
一式</t>
  </si>
  <si>
    <t>総価契約分
23,886,780円
単価契約分
@42.39円/KWhほか</t>
  </si>
  <si>
    <t>税関用到着ボード使用料に関する契約
一式</t>
  </si>
  <si>
    <t>成田国際空港南部第1官庁ビル建物賃貸借契約
令和5年4月1日～令和6年3月31日</t>
  </si>
  <si>
    <t>成田国際空港南部第1官庁ビル附帯施設の使用に関する契約
一式
令和5年4月1日～令和6年3月31日</t>
  </si>
  <si>
    <t>土地賃貸借契約（成田空港合同庁舎）
令和5年4月1日～令和6年3月31日</t>
  </si>
  <si>
    <t xml:space="preserve">成田国際空港第2旅客ターミナルにおけるX線CTスキャン検査装置用BHSコンベアの使用料及び維持管理費に関する契約　
一式
</t>
  </si>
  <si>
    <t>成田国際空港第1旅客ターミナルビルにおける出発ロビーへの私有財産の設置及び使用に関する契約
令和5年4月1日～令和6年3月31日</t>
  </si>
  <si>
    <t>成田国際空港第2旅客ターミナルビル建物賃貸借契約
令和5年4月1日～令和6年3月31日</t>
  </si>
  <si>
    <t>分任支出負担行為担当官
東京税関成田税関支署長
酒井　健太郎
千葉県成田市古込字古込１－１</t>
  </si>
  <si>
    <t>分任支出負担行為担当官
東京税関成田税関支署長
酒井　健太郎
千葉県成田市古込字古込１－１
ほか３官署</t>
  </si>
  <si>
    <t>株式会社秋葉商店
千葉県茂原市小林１９７８－２９</t>
  </si>
  <si>
    <t>＠75.9円ほか</t>
  </si>
  <si>
    <t>東京警備保障株式会社
東京都港区東新橋２－１２－１</t>
  </si>
  <si>
    <t>株式会社成田エアポートテクノ
千葉県成田市古込字古込１－１</t>
  </si>
  <si>
    <t>分任支出負担行為担当官
東京税関成田税関支署長
酒井　健太郎
千葉県成田市古込字古込１－１
ほか４官署</t>
  </si>
  <si>
    <t>株式会社ナリコー
千葉県成田市三里塚光ケ丘１－１３３１</t>
  </si>
  <si>
    <t>＠41.8円</t>
  </si>
  <si>
    <t>成田空港合同庁舎昇降機保守
一式</t>
  </si>
  <si>
    <t>日本オーチス・エレベータ株式会社関東支店
埼玉県さいたま市大宮区桜木町１－１１－９</t>
  </si>
  <si>
    <t>PTB共用部分清掃作業
一式</t>
  </si>
  <si>
    <t>PTB共用部分清掃作業（衛生消耗品）（単契）
トイレットペーパー20,954巻ほか12品目</t>
  </si>
  <si>
    <t>＠99円ほか</t>
  </si>
  <si>
    <t>昇降機設備等（共有）保全業務（2023）
一式</t>
  </si>
  <si>
    <t>PTB建築保全業務委託（共有2023）
一式</t>
  </si>
  <si>
    <t>エアポートメンテナンスサービス株式会社
千葉県成田市三里塚字御料牧場１－２</t>
  </si>
  <si>
    <t>PTB諸設備保全業務委託（共有2023）
一式</t>
  </si>
  <si>
    <t>成田国際空港旅客ターミナルビル受変電施設等の使用料及び維持管理費に関する契約
一式</t>
  </si>
  <si>
    <t>空港内統一IDカード保全業務委託（共有）（2023）
一式</t>
  </si>
  <si>
    <t>ＮＡＡセーフティサポート株式会社
千葉県成田市古込字古込１－１</t>
  </si>
  <si>
    <t>＠220,000円ほか</t>
  </si>
  <si>
    <t>第1PTB害虫等生息調査及び駆除作業（共用部分含む）
一式</t>
  </si>
  <si>
    <t>総価契約分16,924円、
単価契約分
＠55円ほか</t>
  </si>
  <si>
    <t>一般廃棄物処理作業（共用部分含む）（単契）
2,849,768kg</t>
  </si>
  <si>
    <t>成田国際空港旅客ターミナルビルの建物及び設備のうち官民共用部分に係る修理、部品取替、保守点検等の契約事務費に関する契約
一式</t>
  </si>
  <si>
    <t>当該業務を供給できる唯一の業者であり競争を許さないことから会計法第29条の３第４項に該当するため。(根拠区分：ロ)</t>
  </si>
  <si>
    <t>契約金額に維持管理費を含む</t>
  </si>
  <si>
    <t>分担予定額2,726,969円</t>
  </si>
  <si>
    <t>成田国際空港から排出される一般廃棄物を処理できる唯一の業者であり、競争を許さないことから会計法第29条の３第４項に該当するため。(根拠区分：ロ)</t>
  </si>
  <si>
    <t>分担予定額2,940,275円</t>
  </si>
  <si>
    <t>分担予定額491,748円</t>
  </si>
  <si>
    <t>成田国際空港に設置されている中央管理室の管理運営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</si>
  <si>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当該業務を供給できる唯一の業者であり、競争を許さないことから会計法第29条の３第４項に該当するため。(根拠区分：ロ)</t>
  </si>
  <si>
    <t>分担予定額2,126,465円</t>
  </si>
  <si>
    <t>分担予定額22,633円</t>
  </si>
  <si>
    <t>成田国際空港から排出される一般廃棄物を処理できる唯一の業者であることから会計法第29条の3第4項に該当するため。(根拠区分：ロ)</t>
  </si>
  <si>
    <t>分担予定額5,516円</t>
  </si>
  <si>
    <t>TOPPANエッジ株式会社
東京都港区東新橋１－７－３</t>
  </si>
  <si>
    <t>八洲電機株式会社
東京都港区新橋３－１－１</t>
  </si>
  <si>
    <t>九段第3合同庁舎・千代田区役所本庁舎建築物設備管理業務
一式</t>
  </si>
  <si>
    <t>支出負担行為担当官
東京税関総務部長
後藤　秀志
東京都江東区青海２－７－１１
ほか７官署</t>
  </si>
  <si>
    <t>株式会社シミズ・ビルライフケア
東京都中央区京橋２-１０－２
ぬ利彦ビル南館</t>
  </si>
  <si>
    <t>九段第3合同庁舎・千代田区役所本庁舎清掃業務
一式</t>
  </si>
  <si>
    <t>九段第3合同庁舎・千代田区役所本庁舎の警備保安業務
一式</t>
  </si>
  <si>
    <t>九段第3合同庁舎・千代田区役所本庁舎ごみ処理業務
一般廃棄物３５，３３０kg
ほか６品目</t>
  </si>
  <si>
    <t>＠38.5円/㎏ほか</t>
  </si>
  <si>
    <t>株式会社東京紙店
東京都江東区新大橋２-１３－５</t>
  </si>
  <si>
    <t>新生ビルテクノ株式会社
東京都文京区千駄木３－５０－１３</t>
  </si>
  <si>
    <t>前橋地方合同庁舎警備業務
一式</t>
  </si>
  <si>
    <t>日本美装株式会社
埼玉県さいたま市浦和区常盤９－１４－６</t>
  </si>
  <si>
    <t>前橋地方合同庁舎清掃業務
一式</t>
  </si>
  <si>
    <t>山形地方合同庁舎ほか７庁自家用電気工作物保安管理業務
一式</t>
  </si>
  <si>
    <t>支出負担行為担当官
東京税関総務部長
後藤　秀志
東京都江東区青海２－７－１１
ほか１５官署</t>
  </si>
  <si>
    <t>株式会社山形環境エンジニアリング
山形県寒河江市高田３－１１０－１</t>
  </si>
  <si>
    <t xml:space="preserve">三愛リテールサービス株式会社
東京都品川区東大井５－２２－５
</t>
  </si>
  <si>
    <t>乗用自動車（1.5BOXワゴンタイプ　1.0～1.5ｔ）の交換購入２台</t>
  </si>
  <si>
    <t>フジックス有限会社
東京都調布市上石原１－３８－８</t>
  </si>
  <si>
    <t>乗用自動車（1.5BOXワゴンタイプ　4WD　1.0～1.5ｔ）の交換購入　１台</t>
  </si>
  <si>
    <t>乗用自動車（1.5BOXワゴンタイプ　1.5～2.0ｔ）の交換購入　１台</t>
  </si>
  <si>
    <t>乗用自動車（1.5BOXワゴンタイプ　4WD　1.5～2.0ｔ）の交換購入　１台</t>
  </si>
  <si>
    <t>普通乗用自動車の賃貸借契約（１台）</t>
  </si>
  <si>
    <t xml:space="preserve">株式会社トヨタレンタリース埼玉　
埼玉県さいたま市大宮区吉敷町１－１５－１
</t>
  </si>
  <si>
    <t xml:space="preserve">株式会社トヨタレンタリース神奈川
神奈川県横浜市神奈川区栄町７－１
</t>
  </si>
  <si>
    <t>乗用自動車（1.5BOXワゴンタイプ　1.0～1.5ｔ）の調達（賃貸借） ７台</t>
  </si>
  <si>
    <t>トヨタモビリティサービス株式会社
東京都中央区日本橋浜町２－１２－４</t>
  </si>
  <si>
    <t>乗用自動車（1.5BOXワゴンタイプ　1.5～2.0ｔ）の調達（賃貸借） ８台</t>
  </si>
  <si>
    <t>株式会社ミツウロコリース
東京都中央区京橋３－１－１</t>
  </si>
  <si>
    <t>25.3円/㎏ほか</t>
  </si>
  <si>
    <t>分担予定額
2,148,262円</t>
  </si>
  <si>
    <t>羽田空港から排出される一般廃棄物は同空港内の敷地内で処理することとされており、同敷地内で処理施設を所有している唯一の業者であり競争を許さないことから会計法第29条の３第４項に該当するため。</t>
  </si>
  <si>
    <t>分担予定額
947,601円</t>
  </si>
  <si>
    <t>分担予定額
1,692,238円</t>
  </si>
  <si>
    <t>分担予定額
202,892円</t>
  </si>
  <si>
    <t>分担予定額
100,100円</t>
  </si>
  <si>
    <t>不落随契
分担予定額
46,821円</t>
  </si>
  <si>
    <t>晴海庁舎電話交換機更新工事 一式</t>
  </si>
  <si>
    <t>一般競争入札</t>
  </si>
  <si>
    <t/>
  </si>
  <si>
    <t>令和5年度東京港湾合同庁舎他20庁舎における電気の需給　3,575,358kWhほか</t>
  </si>
  <si>
    <t>支出負担行為担当官
東京税関総務部長
後藤　秀志
東京都江東区青海２－７－１１
ほか１０官署</t>
  </si>
  <si>
    <t>ゼロワットパワー株式会社
千葉県柏市若柴１７８－４　柏の葉キャンパスＫＯＩＬ</t>
  </si>
  <si>
    <t>同種の他の契約の予定価格を類推されるおそれがあるため公表しない</t>
  </si>
  <si>
    <t>@基本料金
＠1,661.00円
ほか</t>
  </si>
  <si>
    <t>分担予定額92,244,040円</t>
  </si>
  <si>
    <t>支出負担行為担当官
東京税関総務部長
後藤　秀志
東京都江東区青海２－７－１１
ほか１４官署</t>
  </si>
  <si>
    <t>ゼロワットパワー株式会社
千葉県柏市若柴１７８－５　柏の葉キャンパスＫＯＩＬ</t>
  </si>
  <si>
    <t>@2,190.16円
ほか</t>
  </si>
  <si>
    <t>分担予定額
13,157,998円</t>
  </si>
  <si>
    <t>テイケイ株式会社
東京都新宿区歌舞伎町１－１－１６</t>
  </si>
  <si>
    <t>@15,445.6434円</t>
  </si>
  <si>
    <t>令和5年度トナーカートリッジ等の調達(単価契約)
ブラック P C300H 30個　ほか137品目</t>
  </si>
  <si>
    <t>各種印刷物の調達
東京税関パンフレット「TOKYO CUSTOMS」　20,000部　ほか42品目</t>
  </si>
  <si>
    <t>株式会社コームラ
岐阜県岐阜市北一色８－７－２８</t>
  </si>
  <si>
    <t>令和5年度　麻薬探知犬の飼育管理及びダミー作成の業務委託（単価契約『成田』）
平日業務委託　466人日
ほか3品目</t>
  </si>
  <si>
    <t>＠17,500円ほか</t>
  </si>
  <si>
    <t>令和5年度　麻薬探知犬の飼育管理業務委託（単価契約『羽田』）
飼育管理業務1　243人日
ほか3品目</t>
  </si>
  <si>
    <t>＠7,670円ほか</t>
  </si>
  <si>
    <t>貴金属等保管及び運搬警備業務（単価契約） 166容器　ほか6品目</t>
  </si>
  <si>
    <t>令和5年度　羽田空港第3旅客ターミナル税関入・出国検査場及び出発ロビー案内等業務委託（単価契約）　区分1　28,548時間　ほか16品目</t>
  </si>
  <si>
    <t>株式会社バックスグループ
東京都豊島区東池袋４－５－２</t>
  </si>
  <si>
    <t>電動ベルトコンベヤ装置の調達
一式</t>
  </si>
  <si>
    <t>東芝インフラシステムズ株式会社
神奈川県川崎市幸区堀川町７２－３４</t>
  </si>
  <si>
    <t>令和5年度　東京税関コンテナ検査センター及び東京税関城南島コンテナ検査センター車両誘導等業務委託（単価契約） 一式</t>
  </si>
  <si>
    <t>キョウワセキュリオン株式会社
福島県福島市五月町３－１８</t>
  </si>
  <si>
    <t>令和5年度　東京税関新潟コンテナ検査センター車両誘導等業務委託（単価契約）　一式</t>
  </si>
  <si>
    <t>株式会社YARUSHIKA
新潟県新潟市中央区下所島２－８－１４</t>
  </si>
  <si>
    <t>東京港埠頭監視カメラシステムの撤去　一式</t>
  </si>
  <si>
    <t>三菱重工マシナリーテクノロジー株式会社
広島県広島市西区観音新町４－６－２２</t>
  </si>
  <si>
    <t>令和5年度クリーニング（単価契約）
シーツ13,179枚　ほか9品目</t>
  </si>
  <si>
    <t>株式会社モビメント
埼玉県新座市大和田２－１－１９</t>
  </si>
  <si>
    <t>令和5年度貨物等運搬契約（単価契約）
約664件　他153項目</t>
  </si>
  <si>
    <t>名鉄ゴールデン航空株式会社
東京都江東区南砂７－１２－４東東京流通センターＢ棟６階</t>
  </si>
  <si>
    <t>令和5年度コピー用紙の調達（単価契約）
A4（2,500枚/箱）8,955箱　
ほか3品目</t>
  </si>
  <si>
    <t>小林クリエイト株式会社
愛知県刈谷市小垣江町北髙根１１５</t>
  </si>
  <si>
    <t>株式会社東京紙店
東京都江東区新大橋２－１３－５</t>
  </si>
  <si>
    <t>令和5年度新型コロナウイルス感染症対策物品の調達（単価契約）
サージカルマスク60,000枚　ほか6品目</t>
  </si>
  <si>
    <t>令和5年度ボイラー薬品の調達（単価契約）
復水処理剤9kg 55箱　ほか1品目</t>
  </si>
  <si>
    <t>2,068,000円
(A)</t>
  </si>
  <si>
    <t>96.2%
(B/A×100)</t>
  </si>
  <si>
    <t>令和5年度布団乾燥（単価契約）
掛布団904枚　ほか8品目</t>
  </si>
  <si>
    <t>株式会社丸八真綿
神奈川県横浜市港北区新横浜３－８－１２</t>
  </si>
  <si>
    <t>令和5年度文具類の調達（単価契約）
鉛筆黒B　18ダース
ほか282品目</t>
  </si>
  <si>
    <t>@422円</t>
  </si>
  <si>
    <t>貨物検査に係るコンベヤ等の貨物移送装置等の調達　一式</t>
  </si>
  <si>
    <t>什器類調達及び既設什器移設請負業務　一式</t>
  </si>
  <si>
    <t>株式会社オフィスランド
東京都大田区萩中３－１２－１２</t>
  </si>
  <si>
    <t>＠121円</t>
  </si>
  <si>
    <t>スマートグラスの運用等　一式</t>
  </si>
  <si>
    <t>令和5年度税関検査場電子申告ゲートの保守　一式</t>
  </si>
  <si>
    <t>通関情報総合判定システムに係るプロジェクト管理業務支援　一式</t>
  </si>
  <si>
    <t>株式会社三菱総合研究所
東京都千代田区永田町２－１０－３</t>
  </si>
  <si>
    <t>一般競争入札
（総合評価方式）</t>
  </si>
  <si>
    <t>令和5年度 税関LAN用トナーカートリッジ等の調達（単価契約）
トナーカートリッジ SP6400S（2本入）593箱ほか7品目</t>
  </si>
  <si>
    <t>@50,050円ほか</t>
  </si>
  <si>
    <t>令和5年度　携帯品・別送品申告書等の印刷製本
携帯品・別送品申告書（和文）17,435,000枚ほか10品目</t>
  </si>
  <si>
    <t>@0.8503円ほか</t>
  </si>
  <si>
    <t>@3.322円ほか</t>
  </si>
  <si>
    <t>令和５年度　インターネットを使用した船舶データ情報検索サービスの提供　一式</t>
  </si>
  <si>
    <t>令和5年度　ダークウェブを含むインターネット情報検索システムに係る賃貸借等の提供　令和5年4月1日～令和6年3月31日</t>
  </si>
  <si>
    <t>一般財団法人日本サイバー犯罪対策センター
東京都千代田区神田小川町２－４－１６</t>
  </si>
  <si>
    <t>令和5年度　税関職員用冬制服の調達　税関職員用冬制服男子上衣424着ほか4品目</t>
  </si>
  <si>
    <t>株式会社ケーエムシー
東京都渋谷区東１－２６－３０</t>
  </si>
  <si>
    <t>令和5年度　定期刊行物「関税週報」ほかの購入
関税週報13,468部ほか3品目</t>
  </si>
  <si>
    <t>5,918,000円
(A)</t>
  </si>
  <si>
    <t>－
(B/A×100)</t>
  </si>
  <si>
    <t>令和5年度　健康診断業務（採用時健康診断、ＶＤＴ健康診断）（単価契約）
身体測定ほか17項目</t>
  </si>
  <si>
    <t>@3,410円ほか</t>
  </si>
  <si>
    <t>令和5年度 書籍等仕分梱包運搬業務　一式</t>
  </si>
  <si>
    <t>令和5年度　外郵業務用各種印刷物等の印刷製本
国際郵便物課税通知書709,000枚ほか17品目</t>
  </si>
  <si>
    <t>木場フォーム印刷株式会社
石川県小松市犬丸町丙２５</t>
  </si>
  <si>
    <t>令和5年度　税関検査場における電子申告を行う端末（QR読取端末）の増設
QR読取端末120式</t>
  </si>
  <si>
    <t>令和5年度　ウイルス対策ソフトウェアの調達　一式</t>
  </si>
  <si>
    <t>令和5年度　自動体外式除細動器等の調達 自動体外式除細動器27台他6品目</t>
  </si>
  <si>
    <t>広友サービス株式会社
東京都港区赤坂１－４－１７</t>
  </si>
  <si>
    <t>令和5年度 安全靴の調達（単価契約）
安全靴 1,268足</t>
  </si>
  <si>
    <t>@4,290円</t>
  </si>
  <si>
    <t>通信機器の賃貸借
令和5年4月3日～令和6年3月15日</t>
  </si>
  <si>
    <t>株式会社ジェイ・アンド・ワイ
東京都中央区銀座４－９－５</t>
  </si>
  <si>
    <t>令和5年度　文書裁断機の調達 Ａタイプ　２１台ほか1品目</t>
  </si>
  <si>
    <t>置時計等の購入
置時計等　2,022式</t>
  </si>
  <si>
    <t>＠22,000円/回</t>
  </si>
  <si>
    <t>社会福祉法人実のりの会
千葉県八千代市小池４１２－３</t>
  </si>
  <si>
    <t>＠205.7円/枚ほか</t>
  </si>
  <si>
    <t>成田国際空港税関入・出国検査場及び出発ロビー案内等業務委託（単価契約）
162,508時間</t>
  </si>
  <si>
    <t>central service株式会社
神奈川県横浜市保土ケ谷区今井町１２２１</t>
  </si>
  <si>
    <t>@2,050.4円/時間ほか</t>
  </si>
  <si>
    <t>令和５年度成田地区衛生消耗品の調達（単価契約）
トイレットペーパー17,780巻ほか5品目</t>
  </si>
  <si>
    <t>3,552,666円
(A)</t>
  </si>
  <si>
    <t>79.7%
(B/A×100)</t>
  </si>
  <si>
    <t>令和５年度成田空港合同庁舎設備保守
一式</t>
  </si>
  <si>
    <t>令和５年度成田空港PTB諸設備保守
一式</t>
  </si>
  <si>
    <t>令和５年度成田空港合同庁舎警備業務
一式</t>
  </si>
  <si>
    <t>株式会社ＫＳＰ・ＥＡＳＴ
埼玉県さいたま市浦和区岸町７－１２－４</t>
  </si>
  <si>
    <t>令和５年度羽田空港官庁施設清掃業務　一式</t>
  </si>
  <si>
    <t>支出負担行為担当官
東京税関総務部長
後藤　秀志
東京都江東区青海２－７－１１
ほか５官署</t>
  </si>
  <si>
    <t>日本空港テクノ株式会社
東京都大田区羽田空港３－３－２</t>
  </si>
  <si>
    <t>令和５年度新潟空港国際線旅客ターミナルビル清掃業務　一式</t>
  </si>
  <si>
    <t>支出負担行為担当官
東京税関総務部長
後藤　秀志
東京都江東区青海２－７－１１
ほか４官署</t>
  </si>
  <si>
    <t>株式会社東武
東京都新宿区上落合１－１６－７</t>
  </si>
  <si>
    <t>令和５年度新潟税関支署東港出張所清掃業務　一式</t>
  </si>
  <si>
    <t>株式会社サン・ビルサービス
新潟県新潟市東区河渡本町８－２４</t>
  </si>
  <si>
    <t>令和５年度東京航空貨物出張所及び麻薬探知犬訓練センター室清掃業務　一式</t>
  </si>
  <si>
    <t>有限会社総合ビルメンテナンス
千葉県我孫子市南新木４－２３－２-１０３</t>
  </si>
  <si>
    <t>令和５年度立川出張所横田旅具検査場清掃業務　一式</t>
  </si>
  <si>
    <t>株式会社須田ビルメンテナンス
東京都立川市砂川町４－２４－１３</t>
  </si>
  <si>
    <t>令和５年度宿舎・寮管理業務
一式</t>
  </si>
  <si>
    <t>株式会社東洋ジービー
東京都江東区佐賀１－１－６</t>
  </si>
  <si>
    <t>令和５年度羽田空港官庁施設警備業務　一式</t>
  </si>
  <si>
    <t>株式会社MSK
千葉県千葉市稲毛区東３－６－５</t>
  </si>
  <si>
    <t>令和５年度東京港湾合同庁舎等における廃棄物処理に係る
委託業務一般廃棄物３３，８００kg
ほか５品目</t>
  </si>
  <si>
    <t>株式会社樽味商会
東京都葛飾区小菅２－８－１７</t>
  </si>
  <si>
    <t>@53.9円/㎏ほか</t>
  </si>
  <si>
    <t>令和５年度東京国際空港IDカード発行業務　一式</t>
  </si>
  <si>
    <t>令和５年度東京国際空港IDカード管理システム保守点検業務
一式</t>
  </si>
  <si>
    <t>株式会社新東美装
東京都世田谷区上用賀４－３－８</t>
  </si>
  <si>
    <t>＠39円/㎡・月ほか</t>
  </si>
  <si>
    <t>首都圏ビルサービス協同組合
東京都港区赤坂１－１－１６</t>
  </si>
  <si>
    <t>総価契約分
2,727,528
単価契約分
＠1,980円/ポスト・時間ほか</t>
  </si>
  <si>
    <t>広陽サービス株式会社
東京都江東区辰巳３－７－８</t>
  </si>
  <si>
    <t>九段第3合同庁舎・千代田区役所本庁舎トイレットペーパー等の購入
トイレットペーパー７４，２４７巻
ほか２品目</t>
  </si>
  <si>
    <t>＠61.6円/巻ほか</t>
  </si>
  <si>
    <t>前橋地方合同庁舎施設管理業務　一式</t>
  </si>
  <si>
    <t>株式会社アメニティ・ジャパン
茨城県水戸市白梅１－７－１１</t>
  </si>
  <si>
    <t>令和５年度　自動車燃料油の調達
レギュラーガソリン１１７，０００ℓ
ほか１品目</t>
  </si>
  <si>
    <t>＠159.39円ほか</t>
  </si>
  <si>
    <t>東京国際エアカーゴターミナル株式会社
東京都 大田区羽田空港 ２－６－３</t>
  </si>
  <si>
    <t>48,706,701円
(A)</t>
  </si>
  <si>
    <t>100.0%
(B/A×100)</t>
  </si>
  <si>
    <t>分担予定額28,597,903円</t>
  </si>
  <si>
    <t>322,104,953円
(A)</t>
  </si>
  <si>
    <t>基本料金
＠2,222,000円ほか</t>
  </si>
  <si>
    <t>分担予定額181,151,776円</t>
  </si>
  <si>
    <t>198,814,677円
(A)</t>
  </si>
  <si>
    <t>基本料金
＠2,630,278円ほか</t>
  </si>
  <si>
    <t>分担予定額70,600,663円</t>
  </si>
  <si>
    <t>29,939,236円
(A)</t>
  </si>
  <si>
    <t>@337.7円/㎥
ほか</t>
  </si>
  <si>
    <t>分担予定額20,292,657円</t>
  </si>
  <si>
    <t>輸出入・港湾関連情報処理センター株式会社
東京都港区浜松町１－３－１</t>
  </si>
  <si>
    <t>支出負担行為担当官
東京税関総務部長
後藤　秀志
東京都江東区青海２－７－１１
ほか９官署等</t>
  </si>
  <si>
    <t>80,830,724円
(A)</t>
  </si>
  <si>
    <t>@423.5円ほか</t>
  </si>
  <si>
    <t>分担予定額
67,767,761円</t>
  </si>
  <si>
    <t>新潟空港ビルディング株式会社
新潟県新潟市東区松浜町３７１０</t>
  </si>
  <si>
    <t>4,908,825円
(A)</t>
  </si>
  <si>
    <t>基本料金
＠145,127円ほか</t>
  </si>
  <si>
    <t>分担予定額
3,876,509円</t>
  </si>
  <si>
    <t>インターネットを使用した国際情報及び記事情報の提供に関する請負契約　一式</t>
  </si>
  <si>
    <t>公募を実施した結果、業務履行可能な者が契約相手方しかなく競争を許さないことから会計法29条の３第４項に該当するため。</t>
  </si>
  <si>
    <t>インターネットを使用した国別貿易統計情報の提供に関する請負契約　一式</t>
  </si>
  <si>
    <t>航空会社別貨物運賃情報に係るデジタルコンテンツの調達　一式</t>
  </si>
  <si>
    <t>株式会社オーエフシー
東京都品川区東品川２－４－１１</t>
  </si>
  <si>
    <t>令和5年度企業情報提供等及び企業情報信用調査報告の提供に関する請負契約
メンテナンス料金10,001件目～100,000件目　ほか13項目</t>
  </si>
  <si>
    <t>支出負担行為担当官
東京税関総務部長
後藤　秀志
東京都江東区青海２－７－１１
ほか９官署</t>
  </si>
  <si>
    <t>59,700円ほか一部単価契約</t>
  </si>
  <si>
    <t>通関事務総合データ通信システムの無線LAN拠点追加等の調達（東京本関）　一式</t>
  </si>
  <si>
    <t>令和5年度北朝鮮政策動向資料の調達　一式</t>
  </si>
  <si>
    <t>（総価契約分）
18,342,500円
（単価契約分）
＠15,787,200円ほか</t>
  </si>
  <si>
    <t>（総価契約分）
9,215,800円
（単価契約分）
＠1,986,160円ほか</t>
  </si>
  <si>
    <t>令和5年度　国際郵便物税関検査装置の保守請負契約　一式</t>
  </si>
  <si>
    <t>令和5年度AI多言語翻訳ソフトウェアライセンスの調達　一式</t>
  </si>
  <si>
    <t>株式会社十印
東京都中央区銀座７－１６－１２</t>
  </si>
  <si>
    <t>令和5年度Magnet AXIOMライセンスの調達　一式</t>
  </si>
  <si>
    <t>共用通信システム専用線（光）利用料
一式</t>
  </si>
  <si>
    <t>当該業務を供給できる唯一の業者であることから会計法第29条の３第４項に該当するため。根拠区分：ニ（ロ）</t>
  </si>
  <si>
    <t>日本通運株式会社関東甲信越ブロックフォワーディングビジネスユニット
東京都千代田区神田和泉町２</t>
  </si>
  <si>
    <t>東京国際クルーズターミナル事務室使用許可一式
令和5年4月1日～令和6年3月31日</t>
  </si>
  <si>
    <t>東京国際クルーズターミナルグループ代表団体東京港埠頭株式会社
東京都江東区青海２丁目地先</t>
  </si>
  <si>
    <t>令和4年度　航空会社等が旅客予約情報を作成する際に利用するコード情報の提供業務　一式</t>
  </si>
  <si>
    <t>業務の性質上、業務履行可能な者が1者しかなく競争を許さないことから会計法第29条の3第4項に該当するため。１.（2）①ニ（へ）</t>
  </si>
  <si>
    <t>令和5年度出力固定式Ｘ線貨物検査装置の保守業務委託 一式</t>
  </si>
  <si>
    <t>令和５年度キャビネット型Ｘ線貨物検査装置の保守業務委託 一式</t>
  </si>
  <si>
    <t>住宅地図インターネット検索サービスの提供　一式</t>
  </si>
  <si>
    <t>令和５年度「健康管理支援ソフトウェア」保守業務等　一式</t>
  </si>
  <si>
    <t>株式会社Green Energy Frontier
千葉県佐倉市栄町２１－１</t>
  </si>
  <si>
    <t>18,315,449円
(A)</t>
  </si>
  <si>
    <t>令和５年度塵芥処理業務
119,400kg</t>
  </si>
  <si>
    <t>4,990,920円
(A)</t>
  </si>
  <si>
    <t>4,501,200円
(A)</t>
  </si>
  <si>
    <t>分任支出負担行為担当官
東京税関成田税関支署長
酒井　健太郎
千葉県成田市古込字古込１－１
ほか１官署等</t>
  </si>
  <si>
    <t>成田国際空港の官民共有施設に係る契約手続きは、協定書に基づき成田国際空港株式会社が行うこととなっており、官庁側として応分の負担をするため同社が選定した社と契約する必要があり、競争を許さないことから会計法第29条の３第４項に該当するため。(根拠区分：ロ)</t>
  </si>
  <si>
    <t>57,807,271円
(A)</t>
  </si>
  <si>
    <t>2,729,386円
(A)</t>
  </si>
  <si>
    <t>第1・第2・第3PTB中央管理室防災監視業務管理運営費用分担契約
一式</t>
  </si>
  <si>
    <t>54,158,500円
(A)</t>
  </si>
  <si>
    <t>32,230,000円
(A)</t>
  </si>
  <si>
    <t>95,700,000円
(A)</t>
  </si>
  <si>
    <t>分任支出負担行為担当官
東京税関成田税関支署長
酒井　健太郎
千葉県成田市古込字古込１－１
ほか３官署等</t>
  </si>
  <si>
    <t>62,333,700円
(A)</t>
  </si>
  <si>
    <t>PTB諸設備保全業務委託交換部品等（2023）単契（共有）
コイル洗浄・ファンランナー洗浄1点ほか1,082品目</t>
  </si>
  <si>
    <t>9,987,611円
(A)</t>
  </si>
  <si>
    <t>19,579,469円
(A)</t>
  </si>
  <si>
    <t>119,120,302円
(A)</t>
  </si>
  <si>
    <t>成田国際空港の官民共有施設に係る契約は、協定書に基づき成田国際空港株式会社が行うこととなっており、同社に契約事務費を支払う必要があり、競争を許さないことから会計法第29条の３第４項に該当するため。(根拠区分：ロ)</t>
  </si>
  <si>
    <t>令和５年度羽田空港官庁施設の塵芥処理業務
４２，６００kg</t>
  </si>
  <si>
    <t>株式会社櫻商会
東京都大田区京浜島２－１４－１１</t>
  </si>
  <si>
    <t>1,640,100円
(A)</t>
  </si>
  <si>
    <t>＠38.5円/㎏</t>
  </si>
  <si>
    <t>新潟税関支署等５庁舎機械警備業務　一式</t>
  </si>
  <si>
    <t>セコム株式会社
東京都渋谷区神宮前１－５－１</t>
  </si>
  <si>
    <t>麻薬探知犬訓練センター羽田犬舎機械警備業務　一式</t>
  </si>
  <si>
    <t>綜合警備保障株式会社
東京都港区元赤坂１－６－６</t>
  </si>
  <si>
    <t>小型乗用自動車の賃貸借契約（４台）</t>
  </si>
  <si>
    <t>立川地方合同庁舎廃棄物処理等業務　一般廃棄物１１，０００ｋｇほか３品目</t>
  </si>
  <si>
    <t>支出負担行為担当官
東京税関総務部長
後藤　秀志
東京都江東区青海２－７－１１
ほか６官庁</t>
  </si>
  <si>
    <t>株式会社田邉商店
東京都立川市一番町５－５－１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</si>
</sst>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2">
    <xf numFmtId="0" fontId="0" fillId="0" borderId="0" xfId="0"/>
    <xf numFmtId="0" fontId="6" fillId="0" borderId="5" xfId="1" applyFont="1" applyBorder="1" applyAlignment="1">
      <alignment vertical="center" wrapText="1"/>
    </xf>
    <xf numFmtId="0" fontId="8" fillId="0" borderId="0" xfId="6" applyFont="1">
      <alignment vertical="center"/>
    </xf>
    <xf numFmtId="0" fontId="8" fillId="0" borderId="0" xfId="6" applyFont="1" applyAlignment="1">
      <alignment horizontal="center" vertical="center"/>
    </xf>
    <xf numFmtId="0" fontId="10" fillId="0" borderId="0" xfId="6" applyFont="1" applyAlignment="1">
      <alignment horizontal="center" vertical="center"/>
    </xf>
    <xf numFmtId="0" fontId="10" fillId="0" borderId="0" xfId="6" applyFont="1">
      <alignment vertical="center"/>
    </xf>
    <xf numFmtId="38" fontId="10" fillId="0" borderId="0" xfId="3" applyFont="1" applyFill="1" applyAlignment="1">
      <alignment horizontal="center" vertical="center"/>
    </xf>
    <xf numFmtId="180" fontId="10" fillId="0" borderId="0" xfId="6" applyNumberFormat="1" applyFont="1">
      <alignment vertical="center"/>
    </xf>
    <xf numFmtId="0" fontId="10" fillId="0" borderId="0" xfId="2" applyFont="1"/>
    <xf numFmtId="0" fontId="10" fillId="0" borderId="0" xfId="2" applyFont="1" applyAlignment="1">
      <alignment horizontal="right" vertical="center"/>
    </xf>
    <xf numFmtId="0" fontId="6" fillId="0" borderId="2" xfId="2" applyFont="1" applyBorder="1" applyAlignment="1">
      <alignment vertical="center" wrapText="1"/>
    </xf>
    <xf numFmtId="180" fontId="6" fillId="0" borderId="2" xfId="2" applyNumberFormat="1" applyFont="1" applyBorder="1" applyAlignment="1">
      <alignment vertical="center" wrapText="1"/>
    </xf>
    <xf numFmtId="0" fontId="10" fillId="0" borderId="0" xfId="6" applyFont="1" applyAlignment="1">
      <alignment horizontal="center" vertical="center" wrapText="1"/>
    </xf>
    <xf numFmtId="0" fontId="8" fillId="0" borderId="2" xfId="6" applyFont="1" applyBorder="1" applyAlignment="1">
      <alignment horizontal="center" vertical="center" wrapText="1"/>
    </xf>
    <xf numFmtId="0" fontId="11" fillId="0" borderId="5" xfId="6" applyFont="1" applyBorder="1" applyAlignment="1">
      <alignment vertical="center" wrapText="1"/>
    </xf>
    <xf numFmtId="184" fontId="6" fillId="0" borderId="5" xfId="1" applyNumberFormat="1" applyFont="1" applyBorder="1" applyAlignment="1">
      <alignment horizontal="center" vertical="center" wrapText="1"/>
    </xf>
    <xf numFmtId="180" fontId="11" fillId="0" borderId="5" xfId="6" applyNumberFormat="1" applyFont="1" applyBorder="1" applyAlignment="1">
      <alignment horizontal="center" vertical="center" wrapText="1"/>
    </xf>
    <xf numFmtId="178" fontId="6" fillId="0" borderId="5" xfId="1" applyNumberFormat="1" applyFont="1" applyBorder="1" applyAlignment="1">
      <alignment horizontal="center" vertical="center" wrapText="1"/>
    </xf>
    <xf numFmtId="183"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11" fillId="0" borderId="5" xfId="6" applyFont="1" applyBorder="1" applyAlignment="1">
      <alignment horizontal="left" vertical="center" wrapText="1"/>
    </xf>
    <xf numFmtId="0" fontId="11" fillId="0" borderId="0" xfId="6" applyFont="1">
      <alignment vertical="center"/>
    </xf>
    <xf numFmtId="0" fontId="11" fillId="0" borderId="0" xfId="6" applyFont="1" applyAlignment="1">
      <alignment horizontal="center" vertical="center"/>
    </xf>
    <xf numFmtId="0" fontId="11" fillId="0" borderId="0" xfId="6" applyFont="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178" fontId="6" fillId="0" borderId="5" xfId="1" applyNumberFormat="1" applyFont="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82" fontId="11" fillId="0" borderId="0" xfId="6" applyNumberFormat="1" applyFont="1">
      <alignment vertical="center"/>
    </xf>
    <xf numFmtId="180" fontId="11" fillId="0" borderId="0" xfId="6" applyNumberFormat="1" applyFont="1">
      <alignment vertical="center"/>
    </xf>
    <xf numFmtId="180" fontId="11" fillId="0" borderId="6" xfId="6" applyNumberFormat="1" applyFont="1" applyBorder="1" applyAlignment="1">
      <alignment horizontal="center" vertical="center" wrapText="1"/>
    </xf>
    <xf numFmtId="184" fontId="6" fillId="0" borderId="5" xfId="1" applyNumberFormat="1" applyFont="1" applyBorder="1" applyAlignment="1">
      <alignment horizontal="center" vertical="center" shrinkToFit="1"/>
    </xf>
    <xf numFmtId="0" fontId="10" fillId="0" borderId="0" xfId="6" applyFont="1" applyAlignment="1">
      <alignment horizontal="left" vertical="center"/>
    </xf>
    <xf numFmtId="9" fontId="10" fillId="0" borderId="0" xfId="6" applyNumberFormat="1" applyFont="1">
      <alignment vertical="center"/>
    </xf>
    <xf numFmtId="9" fontId="11" fillId="0" borderId="0" xfId="6" applyNumberFormat="1" applyFont="1">
      <alignment vertical="center"/>
    </xf>
    <xf numFmtId="180" fontId="11" fillId="0" borderId="2" xfId="6" applyNumberFormat="1" applyFont="1" applyBorder="1" applyAlignment="1">
      <alignment horizontal="center" vertical="center" wrapText="1"/>
    </xf>
    <xf numFmtId="179" fontId="6" fillId="0" borderId="5" xfId="1" applyNumberFormat="1" applyFont="1" applyBorder="1" applyAlignment="1">
      <alignment horizontal="center" vertical="center" wrapText="1"/>
    </xf>
    <xf numFmtId="0" fontId="11" fillId="0" borderId="2" xfId="6" applyFont="1" applyBorder="1" applyAlignment="1">
      <alignment horizontal="center" vertical="center" wrapText="1"/>
    </xf>
    <xf numFmtId="0" fontId="11" fillId="0" borderId="2" xfId="6" applyFont="1" applyBorder="1" applyAlignment="1">
      <alignment horizontal="center" vertical="center" wrapText="1"/>
    </xf>
    <xf numFmtId="0" fontId="10" fillId="0" borderId="2" xfId="6" applyFont="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Border="1" applyAlignment="1">
      <alignment horizontal="center" vertical="center" wrapText="1"/>
    </xf>
    <xf numFmtId="0" fontId="11" fillId="0" borderId="5" xfId="6" applyFont="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Border="1" applyAlignment="1">
      <alignment horizontal="center" vertical="center"/>
    </xf>
    <xf numFmtId="0" fontId="8" fillId="0" borderId="0" xfId="2" applyFont="1" applyAlignment="1">
      <alignment horizontal="left" vertical="center"/>
    </xf>
    <xf numFmtId="0" fontId="11" fillId="0" borderId="2" xfId="2" applyFont="1" applyBorder="1" applyAlignment="1">
      <alignment horizontal="center" vertical="center" wrapText="1"/>
    </xf>
    <xf numFmtId="182" fontId="11" fillId="0" borderId="2" xfId="6" applyNumberFormat="1" applyFont="1" applyBorder="1" applyAlignment="1">
      <alignment horizontal="center" vertical="center" wrapText="1"/>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12" fillId="0" borderId="0" xfId="6" applyFont="1" applyAlignment="1">
      <alignment horizontal="left" vertical="center" wrapText="1"/>
    </xf>
    <xf numFmtId="0" fontId="13" fillId="0" borderId="0" xfId="6" applyFont="1" applyAlignment="1">
      <alignment horizontal="left" vertical="center" wrapText="1"/>
    </xf>
    <xf numFmtId="0" fontId="13" fillId="0" borderId="1" xfId="6" applyFont="1" applyBorder="1" applyAlignment="1">
      <alignment horizontal="left" vertical="center" wrapText="1"/>
    </xf>
    <xf numFmtId="0" fontId="8"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1266825</xdr:colOff>
      <xdr:row>5</xdr:row>
      <xdr:rowOff>9525</xdr:rowOff>
    </xdr:from>
    <xdr:to>
      <xdr:col>8</xdr:col>
      <xdr:colOff>399259</xdr:colOff>
      <xdr:row>5</xdr:row>
      <xdr:rowOff>657225</xdr:rowOff>
    </xdr:to>
    <xdr:sp macro="" textlink="">
      <xdr:nvSpPr>
        <xdr:cNvPr id="2" name="テキスト ボックス 1"/>
        <xdr:cNvSpPr txBox="1"/>
      </xdr:nvSpPr>
      <xdr:spPr>
        <a:xfrm>
          <a:off x="3990975" y="145732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Zeros="0" tabSelected="1" view="pageBreakPreview" zoomScale="80" zoomScaleNormal="100" zoomScaleSheetLayoutView="80" workbookViewId="0">
      <selection activeCell="C19" sqref="C19"/>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6" ht="27.75" customHeight="1" x14ac:dyDescent="0.2">
      <c r="A1" s="47"/>
      <c r="B1" s="50" t="s">
        <v>0</v>
      </c>
      <c r="C1" s="51"/>
      <c r="D1" s="51"/>
      <c r="E1" s="51"/>
      <c r="F1" s="51"/>
      <c r="G1" s="51"/>
      <c r="H1" s="51"/>
      <c r="I1" s="51"/>
      <c r="J1" s="51"/>
      <c r="K1" s="51"/>
      <c r="L1" s="51"/>
      <c r="M1" s="51"/>
      <c r="N1" s="51"/>
    </row>
    <row r="2" spans="1:16" x14ac:dyDescent="0.2">
      <c r="A2" s="48"/>
    </row>
    <row r="3" spans="1:16" x14ac:dyDescent="0.15">
      <c r="A3" s="48"/>
      <c r="B3" s="8"/>
      <c r="N3" s="9"/>
    </row>
    <row r="4" spans="1:16" ht="21.9" customHeight="1" x14ac:dyDescent="0.2">
      <c r="A4" s="48"/>
      <c r="B4" s="45" t="s">
        <v>1</v>
      </c>
      <c r="C4" s="45" t="s">
        <v>2</v>
      </c>
      <c r="D4" s="45" t="s">
        <v>3</v>
      </c>
      <c r="E4" s="45" t="s">
        <v>4</v>
      </c>
      <c r="F4" s="52" t="s">
        <v>5</v>
      </c>
      <c r="G4" s="45" t="s">
        <v>6</v>
      </c>
      <c r="H4" s="54" t="s">
        <v>7</v>
      </c>
      <c r="I4" s="45" t="s">
        <v>8</v>
      </c>
      <c r="J4" s="45" t="s">
        <v>9</v>
      </c>
      <c r="K4" s="46" t="s">
        <v>10</v>
      </c>
      <c r="L4" s="46"/>
      <c r="M4" s="46"/>
      <c r="N4" s="52" t="s">
        <v>14</v>
      </c>
    </row>
    <row r="5" spans="1:16" s="12" customFormat="1" ht="36" customHeight="1" x14ac:dyDescent="0.2">
      <c r="A5" s="49"/>
      <c r="B5" s="45"/>
      <c r="C5" s="45"/>
      <c r="D5" s="45"/>
      <c r="E5" s="45"/>
      <c r="F5" s="53"/>
      <c r="G5" s="45"/>
      <c r="H5" s="54"/>
      <c r="I5" s="45"/>
      <c r="J5" s="45"/>
      <c r="K5" s="10" t="s">
        <v>11</v>
      </c>
      <c r="L5" s="10" t="s">
        <v>12</v>
      </c>
      <c r="M5" s="11" t="s">
        <v>13</v>
      </c>
      <c r="N5" s="53"/>
    </row>
    <row r="6" spans="1:16" s="12" customFormat="1" ht="78.75" customHeight="1" x14ac:dyDescent="0.2">
      <c r="A6" s="13"/>
      <c r="B6" s="14" t="s">
        <v>303</v>
      </c>
      <c r="C6" s="1" t="s">
        <v>136</v>
      </c>
      <c r="D6" s="15">
        <v>45044</v>
      </c>
      <c r="E6" s="14" t="s">
        <v>145</v>
      </c>
      <c r="F6" s="16">
        <v>9020001071492</v>
      </c>
      <c r="G6" s="17" t="s">
        <v>304</v>
      </c>
      <c r="H6" s="18">
        <v>5150493</v>
      </c>
      <c r="I6" s="18">
        <v>3130000</v>
      </c>
      <c r="J6" s="19">
        <v>0.60699999999999998</v>
      </c>
      <c r="K6" s="20" t="s">
        <v>305</v>
      </c>
      <c r="L6" s="20">
        <v>0</v>
      </c>
      <c r="M6" s="21" t="s">
        <v>305</v>
      </c>
      <c r="N6" s="22">
        <v>0</v>
      </c>
      <c r="O6" s="12" t="str">
        <f>IF(A6="","",VLOOKUP(A6,#REF!,55,FALSE))</f>
        <v/>
      </c>
      <c r="P6" s="12" t="str">
        <f>IF(A6="","",IF(VLOOKUP(A6,#REF!,16,FALSE)="他官署で調達手続きを実施のため","×",IF(VLOOKUP(A6,#REF!,23,FALSE)="②同種の他の契約の予定価格を類推されるおそれがあるため公表しない","×","○")))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J6"/>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showZeros="0" view="pageBreakPreview" zoomScale="80" zoomScaleNormal="100" zoomScaleSheetLayoutView="80" workbookViewId="0">
      <selection activeCell="D23" sqref="D23"/>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7"/>
      <c r="B1" s="50" t="s">
        <v>15</v>
      </c>
      <c r="C1" s="51"/>
      <c r="D1" s="51"/>
      <c r="E1" s="51"/>
      <c r="F1" s="51"/>
      <c r="G1" s="58"/>
      <c r="H1" s="51"/>
      <c r="I1" s="51"/>
      <c r="J1" s="51"/>
      <c r="K1" s="51"/>
      <c r="L1" s="51"/>
      <c r="M1" s="51"/>
      <c r="N1" s="51"/>
      <c r="O1" s="51"/>
    </row>
    <row r="2" spans="1:17" x14ac:dyDescent="0.2">
      <c r="A2" s="48"/>
    </row>
    <row r="3" spans="1:17" x14ac:dyDescent="0.15">
      <c r="A3" s="48"/>
      <c r="B3" s="27"/>
      <c r="C3" s="24"/>
      <c r="D3" s="24"/>
      <c r="E3" s="23"/>
      <c r="F3" s="23"/>
      <c r="G3" s="25"/>
      <c r="H3" s="26"/>
      <c r="I3" s="24"/>
      <c r="J3" s="41"/>
      <c r="K3" s="23"/>
      <c r="L3" s="23"/>
      <c r="M3" s="23"/>
      <c r="N3" s="36"/>
      <c r="O3" s="28"/>
      <c r="P3" s="23"/>
      <c r="Q3" s="23"/>
    </row>
    <row r="4" spans="1:17" ht="21.9" customHeight="1" x14ac:dyDescent="0.2">
      <c r="A4" s="48"/>
      <c r="B4" s="45" t="s">
        <v>16</v>
      </c>
      <c r="C4" s="45" t="s">
        <v>17</v>
      </c>
      <c r="D4" s="45" t="s">
        <v>18</v>
      </c>
      <c r="E4" s="45" t="s">
        <v>19</v>
      </c>
      <c r="F4" s="52" t="s">
        <v>20</v>
      </c>
      <c r="G4" s="59" t="s">
        <v>21</v>
      </c>
      <c r="H4" s="54" t="s">
        <v>22</v>
      </c>
      <c r="I4" s="45" t="s">
        <v>23</v>
      </c>
      <c r="J4" s="55" t="s">
        <v>24</v>
      </c>
      <c r="K4" s="56" t="s">
        <v>25</v>
      </c>
      <c r="L4" s="57" t="s">
        <v>26</v>
      </c>
      <c r="M4" s="57"/>
      <c r="N4" s="57"/>
      <c r="O4" s="52" t="s">
        <v>29</v>
      </c>
      <c r="P4" s="23"/>
      <c r="Q4" s="23"/>
    </row>
    <row r="5" spans="1:17" s="12" customFormat="1" ht="37.5" customHeight="1" x14ac:dyDescent="0.2">
      <c r="A5" s="49"/>
      <c r="B5" s="45"/>
      <c r="C5" s="45"/>
      <c r="D5" s="45"/>
      <c r="E5" s="45"/>
      <c r="F5" s="53"/>
      <c r="G5" s="59"/>
      <c r="H5" s="54"/>
      <c r="I5" s="45"/>
      <c r="J5" s="55"/>
      <c r="K5" s="56"/>
      <c r="L5" s="30" t="s">
        <v>27</v>
      </c>
      <c r="M5" s="30" t="s">
        <v>28</v>
      </c>
      <c r="N5" s="42" t="s">
        <v>13</v>
      </c>
      <c r="O5" s="53"/>
      <c r="P5" s="31"/>
      <c r="Q5" s="31"/>
    </row>
    <row r="6" spans="1:17" s="12" customFormat="1" ht="60" customHeight="1" x14ac:dyDescent="0.2">
      <c r="A6" s="13"/>
      <c r="B6" s="14" t="str">
        <f>IF(A6="","",VLOOKUP(A6,#REF!,6,FALSE))</f>
        <v/>
      </c>
      <c r="C6" s="1" t="str">
        <f>IF(A6="","",VLOOKUP(A6,#REF!,7,FALSE))</f>
        <v/>
      </c>
      <c r="D6" s="43" t="str">
        <f>IF(A6="","",VLOOKUP(A6,#REF!,10,FALSE))</f>
        <v/>
      </c>
      <c r="E6" s="14" t="str">
        <f>IF(A6="","",VLOOKUP(A6,#REF!,11,FALSE))</f>
        <v/>
      </c>
      <c r="F6" s="16" t="str">
        <f>IF(A6="","",VLOOKUP(A6,#REF!,12,FALSE))</f>
        <v/>
      </c>
      <c r="G6" s="17" t="str">
        <f>IF(A6="","",VLOOKUP(A6,#REF!,32,FALSE))</f>
        <v/>
      </c>
      <c r="H6" s="18" t="str">
        <f>IF(A6="","",IF(VLOOKUP(A6,#REF!,17,FALSE)="他官署で調達手続きを実施のため","他官署で調達手続きを実施のため",IF(VLOOKUP(A6,#REF!,24,FALSE)="②同種の他の契約の予定価格を類推されるおそれがあるため公表しない","同種の他の契約の予定価格を類推されるおそれがあるため公表しない",IF(VLOOKUP(A6,#REF!,24,FALSE)="－","－",IF(VLOOKUP(A6,#REF!,8,FALSE)&lt;&gt;"",TEXT(VLOOKUP(A6,#REF!,17,FALSE),"#,##0円")&amp;CHAR(10)&amp;"(A)",VLOOKUP(A6,#REF!,17,FALSE))))))</f>
        <v/>
      </c>
      <c r="I6" s="18" t="str">
        <f>IF(A6="","",VLOOKUP(A6,#REF!,18,FALSE))</f>
        <v/>
      </c>
      <c r="J6" s="20" t="str">
        <f>IF(A6="","",IF(VLOOKUP(A6,#REF!,17,FALSE)="他官署で調達手続きを実施のため","－",IF(VLOOKUP(A6,#REF!,24,FALSE)="②同種の他の契約の予定価格を類推されるおそれがあるため公表しない","－",IF(VLOOKUP(A6,#REF!,24,FALSE)="－","－",IF(VLOOKUP(A6,#REF!,8,FALSE)&lt;&gt;"",TEXT(VLOOKUP(A6,#REF!,20,FALSE),"#.0%")&amp;CHAR(10)&amp;"(B/A×100)",VLOOKUP(A6,#REF!,20,FALSE))))))</f>
        <v/>
      </c>
      <c r="K6" s="33"/>
      <c r="L6" s="20" t="str">
        <f>IF(A6="","",IF(VLOOKUP(A6,#REF!,13,FALSE)="①公益社団法人","公社",IF(VLOOKUP(A6,#REF!,13,FALSE)="②公益財団法人","公財","")))</f>
        <v/>
      </c>
      <c r="M6" s="20" t="str">
        <f>IF(A6="","",VLOOKUP(A6,#REF!,14,FALSE))</f>
        <v/>
      </c>
      <c r="N6" s="21" t="str">
        <f>IF(A6="","",IF(VLOOKUP(A6,#REF!,14,FALSE)="国所管",VLOOKUP(A6,#REF!,25,FALSE),""))</f>
        <v/>
      </c>
      <c r="O6" s="22" t="str">
        <f>IF(A6="","",IF(AND(Q6="○",P6="分担契約/単価契約"),"単価契約"&amp;CHAR(10)&amp;"予定調達総額 "&amp;TEXT(VLOOKUP(A6,#REF!,17,FALSE),"#,##0円")&amp;"(B)"&amp;CHAR(10)&amp;"分担契約"&amp;CHAR(10)&amp;VLOOKUP(A6,#REF!,33,FALSE),IF(AND(Q6="○",P6="分担契約"),"分担契約"&amp;CHAR(10)&amp;"契約総額 "&amp;TEXT(VLOOKUP(A6,#REF!,17,FALSE),"#,##0円")&amp;"(B)"&amp;CHAR(10)&amp;VLOOKUP(A6,#REF!,33,FALSE),(IF(P6="分担契約/単価契約","単価契約"&amp;CHAR(10)&amp;"予定調達総額 "&amp;TEXT(VLOOKUP(A6,#REF!,17,FALSE),"#,##0円")&amp;CHAR(10)&amp;"分担契約"&amp;CHAR(10)&amp;VLOOKUP(A6,#REF!,33,FALSE),IF(P6="分担契約","分担契約"&amp;CHAR(10)&amp;"契約総額 "&amp;TEXT(VLOOKUP(A6,#REF!,17,FALSE),"#,##0円")&amp;CHAR(10)&amp;VLOOKUP(A6,#REF!,33,FALSE),IF(P6="単価契約","単価契約"&amp;CHAR(10)&amp;"予定調達総額 "&amp;TEXT(VLOOKUP(A6,#REF!,17,FALSE),"#,##0円")&amp;CHAR(10)&amp;VLOOKUP(A6,#REF!,33,FALSE),VLOOKUP(A6,#REF!,33,FALSE))))))))</f>
        <v/>
      </c>
      <c r="P6" s="31" t="str">
        <f>IF(A6="","",VLOOKUP(A6,#REF!,54,FALSE))</f>
        <v/>
      </c>
      <c r="Q6" s="31" t="str">
        <f>IF(A6="","",IF(VLOOKUP(A6,#REF!,15,FALSE)="他官署で調達手続きを実施のため","×",IF(VLOOKUP(A6,#REF!,22,FALSE)="②同種の他の契約の予定価格を類推されるおそれがあるため公表しない","×","○")))</f>
        <v/>
      </c>
    </row>
  </sheetData>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I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Zeros="0" view="pageBreakPreview" topLeftCell="A90" zoomScale="80" zoomScaleNormal="100" zoomScaleSheetLayoutView="80" workbookViewId="0">
      <selection activeCell="D106" sqref="D106"/>
    </sheetView>
  </sheetViews>
  <sheetFormatPr defaultColWidth="9" defaultRowHeight="10.8" x14ac:dyDescent="0.2"/>
  <cols>
    <col min="1" max="1" width="7.21875" style="24" customWidth="1"/>
    <col min="2" max="2" width="30.6640625" style="23" customWidth="1"/>
    <col min="3" max="3" width="20.6640625" style="24" customWidth="1"/>
    <col min="4" max="4" width="14.33203125" style="24" customWidth="1"/>
    <col min="5" max="5" width="20.6640625" style="23" customWidth="1"/>
    <col min="6" max="7" width="14.33203125" style="23" customWidth="1"/>
    <col min="8" max="8" width="14.6640625" style="34" customWidth="1"/>
    <col min="9" max="9" width="14.6640625" style="24" customWidth="1"/>
    <col min="10" max="10" width="7.6640625" style="35" customWidth="1"/>
    <col min="11" max="12" width="8.109375" style="23" customWidth="1"/>
    <col min="13" max="13" width="8.109375" style="36" customWidth="1"/>
    <col min="14" max="14" width="13.33203125" style="23" customWidth="1"/>
    <col min="15" max="15" width="11.21875" style="23" customWidth="1"/>
    <col min="16" max="16384" width="9" style="23"/>
  </cols>
  <sheetData>
    <row r="1" spans="1:16" ht="27.75" customHeight="1" x14ac:dyDescent="0.2">
      <c r="A1" s="63"/>
      <c r="B1" s="66" t="s">
        <v>30</v>
      </c>
      <c r="C1" s="67"/>
      <c r="D1" s="67"/>
      <c r="E1" s="67"/>
      <c r="F1" s="67"/>
      <c r="G1" s="67"/>
      <c r="H1" s="68"/>
      <c r="I1" s="67"/>
      <c r="J1" s="67"/>
      <c r="K1" s="67"/>
      <c r="L1" s="67"/>
      <c r="M1" s="67"/>
      <c r="N1" s="67"/>
    </row>
    <row r="2" spans="1:16" x14ac:dyDescent="0.2">
      <c r="A2" s="64"/>
    </row>
    <row r="3" spans="1:16" x14ac:dyDescent="0.15">
      <c r="A3" s="64"/>
      <c r="B3" s="27"/>
      <c r="N3" s="28"/>
    </row>
    <row r="4" spans="1:16" ht="21.9" customHeight="1" x14ac:dyDescent="0.2">
      <c r="A4" s="64"/>
      <c r="B4" s="45" t="s">
        <v>31</v>
      </c>
      <c r="C4" s="45" t="s">
        <v>17</v>
      </c>
      <c r="D4" s="45" t="s">
        <v>18</v>
      </c>
      <c r="E4" s="45" t="s">
        <v>19</v>
      </c>
      <c r="F4" s="52" t="s">
        <v>20</v>
      </c>
      <c r="G4" s="45" t="s">
        <v>32</v>
      </c>
      <c r="H4" s="54" t="s">
        <v>22</v>
      </c>
      <c r="I4" s="45" t="s">
        <v>23</v>
      </c>
      <c r="J4" s="60" t="s">
        <v>24</v>
      </c>
      <c r="K4" s="61" t="s">
        <v>33</v>
      </c>
      <c r="L4" s="62"/>
      <c r="M4" s="62"/>
      <c r="N4" s="52" t="s">
        <v>34</v>
      </c>
    </row>
    <row r="5" spans="1:16" s="31" customFormat="1" ht="36.75" customHeight="1" x14ac:dyDescent="0.2">
      <c r="A5" s="65"/>
      <c r="B5" s="45"/>
      <c r="C5" s="45"/>
      <c r="D5" s="45"/>
      <c r="E5" s="45"/>
      <c r="F5" s="53"/>
      <c r="G5" s="45"/>
      <c r="H5" s="54"/>
      <c r="I5" s="45"/>
      <c r="J5" s="60"/>
      <c r="K5" s="30" t="s">
        <v>27</v>
      </c>
      <c r="L5" s="30" t="s">
        <v>28</v>
      </c>
      <c r="M5" s="37" t="s">
        <v>13</v>
      </c>
      <c r="N5" s="53"/>
    </row>
    <row r="6" spans="1:16" s="31" customFormat="1" ht="78" customHeight="1" x14ac:dyDescent="0.2">
      <c r="A6" s="30"/>
      <c r="B6" s="14" t="s">
        <v>306</v>
      </c>
      <c r="C6" s="1" t="s">
        <v>307</v>
      </c>
      <c r="D6" s="38">
        <v>45019</v>
      </c>
      <c r="E6" s="14" t="s">
        <v>308</v>
      </c>
      <c r="F6" s="16">
        <v>1040001089656</v>
      </c>
      <c r="G6" s="17" t="s">
        <v>304</v>
      </c>
      <c r="H6" s="18" t="s">
        <v>309</v>
      </c>
      <c r="I6" s="18" t="s">
        <v>310</v>
      </c>
      <c r="J6" s="19" t="s">
        <v>52</v>
      </c>
      <c r="K6" s="20" t="s">
        <v>305</v>
      </c>
      <c r="L6" s="20">
        <v>0</v>
      </c>
      <c r="M6" s="21" t="s">
        <v>305</v>
      </c>
      <c r="N6" s="22" t="s">
        <v>311</v>
      </c>
      <c r="O6" s="31" t="str">
        <f>IF(A6="","",VLOOKUP(A6,#REF!,53,FALSE))</f>
        <v/>
      </c>
      <c r="P6" s="31" t="str">
        <f>IF(A6="","",IF(VLOOKUP(A6,#REF!,14,FALSE)="他官署で調達手続きを実施のため","×",IF(VLOOKUP(A6,#REF!,21,FALSE)="②同種の他の契約の予定価格を類推されるおそれがあるため公表しない","×","○")))</f>
        <v/>
      </c>
    </row>
    <row r="7" spans="1:16" s="31" customFormat="1" ht="60" customHeight="1" x14ac:dyDescent="0.2">
      <c r="A7" s="44"/>
      <c r="B7" s="14" t="s">
        <v>36</v>
      </c>
      <c r="C7" s="1" t="s">
        <v>312</v>
      </c>
      <c r="D7" s="38">
        <v>45019</v>
      </c>
      <c r="E7" s="14" t="s">
        <v>313</v>
      </c>
      <c r="F7" s="16">
        <v>1040001089656</v>
      </c>
      <c r="G7" s="17" t="s">
        <v>304</v>
      </c>
      <c r="H7" s="18" t="s">
        <v>38</v>
      </c>
      <c r="I7" s="18" t="s">
        <v>314</v>
      </c>
      <c r="J7" s="19" t="s">
        <v>52</v>
      </c>
      <c r="K7" s="20" t="s">
        <v>305</v>
      </c>
      <c r="L7" s="20">
        <v>0</v>
      </c>
      <c r="M7" s="21" t="s">
        <v>305</v>
      </c>
      <c r="N7" s="22" t="s">
        <v>315</v>
      </c>
      <c r="O7" s="31" t="str">
        <f>IF(A7="","",VLOOKUP(A7,#REF!,53,FALSE))</f>
        <v/>
      </c>
      <c r="P7" s="31" t="str">
        <f>IF(A7="","",IF(VLOOKUP(A7,#REF!,14,FALSE)="他官署で調達手続きを実施のため","×",IF(VLOOKUP(A7,#REF!,21,FALSE)="②同種の他の契約の予定価格を類推されるおそれがあるため公表しない","×","○")))</f>
        <v/>
      </c>
    </row>
    <row r="8" spans="1:16" s="31" customFormat="1" ht="60" customHeight="1" x14ac:dyDescent="0.2">
      <c r="A8" s="44"/>
      <c r="B8" s="14" t="s">
        <v>51</v>
      </c>
      <c r="C8" s="1" t="s">
        <v>90</v>
      </c>
      <c r="D8" s="38">
        <v>45019</v>
      </c>
      <c r="E8" s="14" t="s">
        <v>316</v>
      </c>
      <c r="F8" s="16">
        <v>4011101013398</v>
      </c>
      <c r="G8" s="17" t="s">
        <v>304</v>
      </c>
      <c r="H8" s="18" t="s">
        <v>309</v>
      </c>
      <c r="I8" s="18" t="s">
        <v>317</v>
      </c>
      <c r="J8" s="19" t="s">
        <v>52</v>
      </c>
      <c r="K8" s="20" t="s">
        <v>305</v>
      </c>
      <c r="L8" s="20">
        <v>0</v>
      </c>
      <c r="M8" s="21" t="s">
        <v>305</v>
      </c>
      <c r="N8" s="22">
        <v>0</v>
      </c>
      <c r="O8" s="31" t="str">
        <f>IF(A8="","",VLOOKUP(A8,#REF!,53,FALSE))</f>
        <v/>
      </c>
      <c r="P8" s="31" t="str">
        <f>IF(A8="","",IF(VLOOKUP(A8,#REF!,14,FALSE)="他官署で調達手続きを実施のため","×",IF(VLOOKUP(A8,#REF!,21,FALSE)="②同種の他の契約の予定価格を類推されるおそれがあるため公表しない","×","○")))</f>
        <v/>
      </c>
    </row>
    <row r="9" spans="1:16" s="31" customFormat="1" ht="60" customHeight="1" x14ac:dyDescent="0.2">
      <c r="A9" s="44"/>
      <c r="B9" s="14" t="s">
        <v>318</v>
      </c>
      <c r="C9" s="1" t="s">
        <v>90</v>
      </c>
      <c r="D9" s="38">
        <v>45019</v>
      </c>
      <c r="E9" s="14" t="s">
        <v>58</v>
      </c>
      <c r="F9" s="16">
        <v>8010001036398</v>
      </c>
      <c r="G9" s="17" t="s">
        <v>304</v>
      </c>
      <c r="H9" s="18">
        <v>8480243</v>
      </c>
      <c r="I9" s="18" t="s">
        <v>59</v>
      </c>
      <c r="J9" s="19">
        <v>0.97199999999999998</v>
      </c>
      <c r="K9" s="20" t="s">
        <v>305</v>
      </c>
      <c r="L9" s="20">
        <v>0</v>
      </c>
      <c r="M9" s="21" t="s">
        <v>305</v>
      </c>
      <c r="N9" s="22">
        <v>0</v>
      </c>
      <c r="O9" s="31" t="str">
        <f>IF(A9="","",VLOOKUP(A9,#REF!,53,FALSE))</f>
        <v/>
      </c>
      <c r="P9" s="31" t="str">
        <f>IF(A9="","",IF(VLOOKUP(A9,#REF!,14,FALSE)="他官署で調達手続きを実施のため","×",IF(VLOOKUP(A9,#REF!,21,FALSE)="②同種の他の契約の予定価格を類推されるおそれがあるため公表しない","×","○")))</f>
        <v/>
      </c>
    </row>
    <row r="10" spans="1:16" s="31" customFormat="1" ht="60" customHeight="1" x14ac:dyDescent="0.2">
      <c r="A10" s="44"/>
      <c r="B10" s="14" t="s">
        <v>319</v>
      </c>
      <c r="C10" s="1" t="s">
        <v>90</v>
      </c>
      <c r="D10" s="38">
        <v>45019</v>
      </c>
      <c r="E10" s="14" t="s">
        <v>320</v>
      </c>
      <c r="F10" s="16">
        <v>5200001001939</v>
      </c>
      <c r="G10" s="17" t="s">
        <v>304</v>
      </c>
      <c r="H10" s="18" t="s">
        <v>309</v>
      </c>
      <c r="I10" s="18">
        <v>2178000</v>
      </c>
      <c r="J10" s="19" t="s">
        <v>52</v>
      </c>
      <c r="K10" s="20" t="s">
        <v>305</v>
      </c>
      <c r="L10" s="20">
        <v>0</v>
      </c>
      <c r="M10" s="21" t="s">
        <v>305</v>
      </c>
      <c r="N10" s="22">
        <v>0</v>
      </c>
      <c r="O10" s="31" t="str">
        <f>IF(A10="","",VLOOKUP(A10,#REF!,53,FALSE))</f>
        <v/>
      </c>
      <c r="P10" s="31" t="str">
        <f>IF(A10="","",IF(VLOOKUP(A10,#REF!,14,FALSE)="他官署で調達手続きを実施のため","×",IF(VLOOKUP(A10,#REF!,21,FALSE)="②同種の他の契約の予定価格を類推されるおそれがあるため公表しない","×","○")))</f>
        <v/>
      </c>
    </row>
    <row r="11" spans="1:16" s="31" customFormat="1" ht="60" customHeight="1" x14ac:dyDescent="0.2">
      <c r="A11" s="44"/>
      <c r="B11" s="14" t="s">
        <v>321</v>
      </c>
      <c r="C11" s="1" t="s">
        <v>90</v>
      </c>
      <c r="D11" s="38">
        <v>45019</v>
      </c>
      <c r="E11" s="14" t="s">
        <v>67</v>
      </c>
      <c r="F11" s="16">
        <v>9030001017057</v>
      </c>
      <c r="G11" s="17" t="s">
        <v>304</v>
      </c>
      <c r="H11" s="18" t="s">
        <v>309</v>
      </c>
      <c r="I11" s="18" t="s">
        <v>322</v>
      </c>
      <c r="J11" s="19" t="s">
        <v>52</v>
      </c>
      <c r="K11" s="20" t="s">
        <v>305</v>
      </c>
      <c r="L11" s="20">
        <v>0</v>
      </c>
      <c r="M11" s="21" t="s">
        <v>305</v>
      </c>
      <c r="N11" s="22">
        <v>0</v>
      </c>
      <c r="O11" s="31" t="str">
        <f>IF(A11="","",VLOOKUP(A11,#REF!,53,FALSE))</f>
        <v/>
      </c>
      <c r="P11" s="31" t="str">
        <f>IF(A11="","",IF(VLOOKUP(A11,#REF!,14,FALSE)="他官署で調達手続きを実施のため","×",IF(VLOOKUP(A11,#REF!,21,FALSE)="②同種の他の契約の予定価格を類推されるおそれがあるため公表しない","×","○")))</f>
        <v/>
      </c>
    </row>
    <row r="12" spans="1:16" s="31" customFormat="1" ht="60" customHeight="1" x14ac:dyDescent="0.2">
      <c r="A12" s="44"/>
      <c r="B12" s="14" t="s">
        <v>323</v>
      </c>
      <c r="C12" s="1" t="s">
        <v>90</v>
      </c>
      <c r="D12" s="38">
        <v>45019</v>
      </c>
      <c r="E12" s="14" t="s">
        <v>67</v>
      </c>
      <c r="F12" s="16">
        <v>9030001017057</v>
      </c>
      <c r="G12" s="17" t="s">
        <v>304</v>
      </c>
      <c r="H12" s="18" t="s">
        <v>309</v>
      </c>
      <c r="I12" s="18" t="s">
        <v>324</v>
      </c>
      <c r="J12" s="19" t="s">
        <v>52</v>
      </c>
      <c r="K12" s="20" t="s">
        <v>305</v>
      </c>
      <c r="L12" s="20">
        <v>0</v>
      </c>
      <c r="M12" s="21" t="s">
        <v>305</v>
      </c>
      <c r="N12" s="22">
        <v>0</v>
      </c>
      <c r="O12" s="31" t="str">
        <f>IF(A12="","",VLOOKUP(A12,#REF!,53,FALSE))</f>
        <v/>
      </c>
      <c r="P12" s="31" t="str">
        <f>IF(A12="","",IF(VLOOKUP(A12,#REF!,14,FALSE)="他官署で調達手続きを実施のため","×",IF(VLOOKUP(A12,#REF!,21,FALSE)="②同種の他の契約の予定価格を類推されるおそれがあるため公表しない","×","○")))</f>
        <v/>
      </c>
    </row>
    <row r="13" spans="1:16" s="31" customFormat="1" ht="60" customHeight="1" x14ac:dyDescent="0.2">
      <c r="A13" s="44"/>
      <c r="B13" s="14" t="s">
        <v>68</v>
      </c>
      <c r="C13" s="1" t="s">
        <v>90</v>
      </c>
      <c r="D13" s="38">
        <v>45019</v>
      </c>
      <c r="E13" s="14" t="s">
        <v>69</v>
      </c>
      <c r="F13" s="16">
        <v>8010601005521</v>
      </c>
      <c r="G13" s="17" t="s">
        <v>304</v>
      </c>
      <c r="H13" s="18" t="s">
        <v>309</v>
      </c>
      <c r="I13" s="18" t="s">
        <v>70</v>
      </c>
      <c r="J13" s="19" t="s">
        <v>52</v>
      </c>
      <c r="K13" s="20" t="s">
        <v>305</v>
      </c>
      <c r="L13" s="20">
        <v>0</v>
      </c>
      <c r="M13" s="21" t="s">
        <v>305</v>
      </c>
      <c r="N13" s="22">
        <v>0</v>
      </c>
      <c r="O13" s="31" t="str">
        <f>IF(A13="","",VLOOKUP(A13,#REF!,53,FALSE))</f>
        <v/>
      </c>
      <c r="P13" s="31" t="str">
        <f>IF(A13="","",IF(VLOOKUP(A13,#REF!,14,FALSE)="他官署で調達手続きを実施のため","×",IF(VLOOKUP(A13,#REF!,21,FALSE)="②同種の他の契約の予定価格を類推されるおそれがあるため公表しない","×","○")))</f>
        <v/>
      </c>
    </row>
    <row r="14" spans="1:16" s="31" customFormat="1" ht="60" customHeight="1" x14ac:dyDescent="0.2">
      <c r="A14" s="44"/>
      <c r="B14" s="14" t="s">
        <v>325</v>
      </c>
      <c r="C14" s="1" t="s">
        <v>90</v>
      </c>
      <c r="D14" s="38">
        <v>45019</v>
      </c>
      <c r="E14" s="14" t="s">
        <v>74</v>
      </c>
      <c r="F14" s="16">
        <v>6010001004217</v>
      </c>
      <c r="G14" s="17" t="s">
        <v>304</v>
      </c>
      <c r="H14" s="18" t="s">
        <v>309</v>
      </c>
      <c r="I14" s="18" t="s">
        <v>75</v>
      </c>
      <c r="J14" s="19" t="s">
        <v>52</v>
      </c>
      <c r="K14" s="20" t="s">
        <v>305</v>
      </c>
      <c r="L14" s="20">
        <v>0</v>
      </c>
      <c r="M14" s="21" t="s">
        <v>305</v>
      </c>
      <c r="N14" s="22">
        <v>0</v>
      </c>
      <c r="O14" s="31" t="str">
        <f>IF(A14="","",VLOOKUP(A14,#REF!,53,FALSE))</f>
        <v/>
      </c>
      <c r="P14" s="31" t="str">
        <f>IF(A14="","",IF(VLOOKUP(A14,#REF!,14,FALSE)="他官署で調達手続きを実施のため","×",IF(VLOOKUP(A14,#REF!,21,FALSE)="②同種の他の契約の予定価格を類推されるおそれがあるため公表しない","×","○")))</f>
        <v/>
      </c>
    </row>
    <row r="15" spans="1:16" s="31" customFormat="1" ht="60" customHeight="1" x14ac:dyDescent="0.2">
      <c r="A15" s="44"/>
      <c r="B15" s="14" t="s">
        <v>326</v>
      </c>
      <c r="C15" s="1" t="s">
        <v>90</v>
      </c>
      <c r="D15" s="38">
        <v>45019</v>
      </c>
      <c r="E15" s="14" t="s">
        <v>327</v>
      </c>
      <c r="F15" s="16">
        <v>3011001018770</v>
      </c>
      <c r="G15" s="17" t="s">
        <v>304</v>
      </c>
      <c r="H15" s="18" t="s">
        <v>309</v>
      </c>
      <c r="I15" s="18" t="s">
        <v>76</v>
      </c>
      <c r="J15" s="19" t="s">
        <v>52</v>
      </c>
      <c r="K15" s="20" t="s">
        <v>305</v>
      </c>
      <c r="L15" s="20">
        <v>0</v>
      </c>
      <c r="M15" s="21" t="s">
        <v>305</v>
      </c>
      <c r="N15" s="22">
        <v>0</v>
      </c>
      <c r="O15" s="31" t="str">
        <f>IF(A15="","",VLOOKUP(A15,#REF!,53,FALSE))</f>
        <v/>
      </c>
      <c r="P15" s="31" t="str">
        <f>IF(A15="","",IF(VLOOKUP(A15,#REF!,14,FALSE)="他官署で調達手続きを実施のため","×",IF(VLOOKUP(A15,#REF!,21,FALSE)="②同種の他の契約の予定価格を類推されるおそれがあるため公表しない","×","○")))</f>
        <v/>
      </c>
    </row>
    <row r="16" spans="1:16" s="31" customFormat="1" ht="60" customHeight="1" x14ac:dyDescent="0.2">
      <c r="A16" s="44"/>
      <c r="B16" s="14" t="s">
        <v>328</v>
      </c>
      <c r="C16" s="1" t="s">
        <v>90</v>
      </c>
      <c r="D16" s="38">
        <v>45019</v>
      </c>
      <c r="E16" s="14" t="s">
        <v>329</v>
      </c>
      <c r="F16" s="16">
        <v>2011101014084</v>
      </c>
      <c r="G16" s="17" t="s">
        <v>304</v>
      </c>
      <c r="H16" s="18">
        <v>9900000</v>
      </c>
      <c r="I16" s="18">
        <v>9900000</v>
      </c>
      <c r="J16" s="19">
        <v>1</v>
      </c>
      <c r="K16" s="20" t="s">
        <v>305</v>
      </c>
      <c r="L16" s="20">
        <v>0</v>
      </c>
      <c r="M16" s="21" t="s">
        <v>305</v>
      </c>
      <c r="N16" s="22">
        <v>0</v>
      </c>
      <c r="O16" s="31" t="str">
        <f>IF(A16="","",VLOOKUP(A16,#REF!,53,FALSE))</f>
        <v/>
      </c>
      <c r="P16" s="31" t="str">
        <f>IF(A16="","",IF(VLOOKUP(A16,#REF!,14,FALSE)="他官署で調達手続きを実施のため","×",IF(VLOOKUP(A16,#REF!,21,FALSE)="②同種の他の契約の予定価格を類推されるおそれがあるため公表しない","×","○")))</f>
        <v/>
      </c>
    </row>
    <row r="17" spans="1:16" s="31" customFormat="1" ht="60" customHeight="1" x14ac:dyDescent="0.2">
      <c r="A17" s="44"/>
      <c r="B17" s="14" t="s">
        <v>77</v>
      </c>
      <c r="C17" s="1" t="s">
        <v>90</v>
      </c>
      <c r="D17" s="38">
        <v>45019</v>
      </c>
      <c r="E17" s="14" t="s">
        <v>78</v>
      </c>
      <c r="F17" s="16">
        <v>7020001055885</v>
      </c>
      <c r="G17" s="17" t="s">
        <v>304</v>
      </c>
      <c r="H17" s="18" t="s">
        <v>309</v>
      </c>
      <c r="I17" s="18" t="s">
        <v>79</v>
      </c>
      <c r="J17" s="19" t="s">
        <v>52</v>
      </c>
      <c r="K17" s="20" t="s">
        <v>305</v>
      </c>
      <c r="L17" s="20">
        <v>0</v>
      </c>
      <c r="M17" s="21" t="s">
        <v>305</v>
      </c>
      <c r="N17" s="22">
        <v>0</v>
      </c>
      <c r="O17" s="31" t="str">
        <f>IF(A17="","",VLOOKUP(A17,#REF!,53,FALSE))</f>
        <v/>
      </c>
      <c r="P17" s="31" t="str">
        <f>IF(A17="","",IF(VLOOKUP(A17,#REF!,14,FALSE)="他官署で調達手続きを実施のため","×",IF(VLOOKUP(A17,#REF!,21,FALSE)="②同種の他の契約の予定価格を類推されるおそれがあるため公表しない","×","○")))</f>
        <v/>
      </c>
    </row>
    <row r="18" spans="1:16" s="31" customFormat="1" ht="60" customHeight="1" x14ac:dyDescent="0.2">
      <c r="A18" s="44"/>
      <c r="B18" s="14" t="s">
        <v>86</v>
      </c>
      <c r="C18" s="1" t="s">
        <v>90</v>
      </c>
      <c r="D18" s="38">
        <v>45019</v>
      </c>
      <c r="E18" s="14" t="s">
        <v>87</v>
      </c>
      <c r="F18" s="16">
        <v>7010001004851</v>
      </c>
      <c r="G18" s="17" t="s">
        <v>304</v>
      </c>
      <c r="H18" s="18" t="s">
        <v>309</v>
      </c>
      <c r="I18" s="18" t="s">
        <v>88</v>
      </c>
      <c r="J18" s="19" t="s">
        <v>52</v>
      </c>
      <c r="K18" s="20" t="s">
        <v>305</v>
      </c>
      <c r="L18" s="20">
        <v>0</v>
      </c>
      <c r="M18" s="21" t="s">
        <v>305</v>
      </c>
      <c r="N18" s="22">
        <v>0</v>
      </c>
      <c r="O18" s="31" t="str">
        <f>IF(A18="","",VLOOKUP(A18,#REF!,53,FALSE))</f>
        <v/>
      </c>
      <c r="P18" s="31" t="str">
        <f>IF(A18="","",IF(VLOOKUP(A18,#REF!,14,FALSE)="他官署で調達手続きを実施のため","×",IF(VLOOKUP(A18,#REF!,21,FALSE)="②同種の他の契約の予定価格を類推されるおそれがあるため公表しない","×","○")))</f>
        <v/>
      </c>
    </row>
    <row r="19" spans="1:16" s="31" customFormat="1" ht="60" customHeight="1" x14ac:dyDescent="0.2">
      <c r="A19" s="44"/>
      <c r="B19" s="14" t="s">
        <v>93</v>
      </c>
      <c r="C19" s="1" t="s">
        <v>90</v>
      </c>
      <c r="D19" s="38">
        <v>45019</v>
      </c>
      <c r="E19" s="14" t="s">
        <v>94</v>
      </c>
      <c r="F19" s="16">
        <v>4010605000547</v>
      </c>
      <c r="G19" s="17" t="s">
        <v>304</v>
      </c>
      <c r="H19" s="18">
        <v>17474468</v>
      </c>
      <c r="I19" s="18" t="s">
        <v>95</v>
      </c>
      <c r="J19" s="19">
        <v>0.81499999999999995</v>
      </c>
      <c r="K19" s="20" t="s">
        <v>305</v>
      </c>
      <c r="L19" s="20">
        <v>0</v>
      </c>
      <c r="M19" s="21" t="s">
        <v>305</v>
      </c>
      <c r="N19" s="22">
        <v>0</v>
      </c>
      <c r="O19" s="31" t="str">
        <f>IF(A19="","",VLOOKUP(A19,#REF!,53,FALSE))</f>
        <v/>
      </c>
      <c r="P19" s="31" t="str">
        <f>IF(A19="","",IF(VLOOKUP(A19,#REF!,14,FALSE)="他官署で調達手続きを実施のため","×",IF(VLOOKUP(A19,#REF!,21,FALSE)="②同種の他の契約の予定価格を類推されるおそれがあるため公表しない","×","○")))</f>
        <v/>
      </c>
    </row>
    <row r="20" spans="1:16" s="31" customFormat="1" ht="60" customHeight="1" x14ac:dyDescent="0.2">
      <c r="A20" s="44"/>
      <c r="B20" s="14" t="s">
        <v>330</v>
      </c>
      <c r="C20" s="1" t="s">
        <v>90</v>
      </c>
      <c r="D20" s="38">
        <v>45019</v>
      </c>
      <c r="E20" s="14" t="s">
        <v>331</v>
      </c>
      <c r="F20" s="16">
        <v>7380001000401</v>
      </c>
      <c r="G20" s="17" t="s">
        <v>304</v>
      </c>
      <c r="H20" s="18" t="s">
        <v>309</v>
      </c>
      <c r="I20" s="18" t="s">
        <v>101</v>
      </c>
      <c r="J20" s="19" t="s">
        <v>52</v>
      </c>
      <c r="K20" s="20" t="s">
        <v>305</v>
      </c>
      <c r="L20" s="20">
        <v>0</v>
      </c>
      <c r="M20" s="21" t="s">
        <v>305</v>
      </c>
      <c r="N20" s="22">
        <v>0</v>
      </c>
      <c r="O20" s="31" t="str">
        <f>IF(A20="","",VLOOKUP(A20,#REF!,53,FALSE))</f>
        <v/>
      </c>
      <c r="P20" s="31" t="str">
        <f>IF(A20="","",IF(VLOOKUP(A20,#REF!,14,FALSE)="他官署で調達手続きを実施のため","×",IF(VLOOKUP(A20,#REF!,21,FALSE)="②同種の他の契約の予定価格を類推されるおそれがあるため公表しない","×","○")))</f>
        <v/>
      </c>
    </row>
    <row r="21" spans="1:16" s="31" customFormat="1" ht="60" customHeight="1" x14ac:dyDescent="0.2">
      <c r="A21" s="44"/>
      <c r="B21" s="14" t="s">
        <v>332</v>
      </c>
      <c r="C21" s="1" t="s">
        <v>90</v>
      </c>
      <c r="D21" s="38">
        <v>45019</v>
      </c>
      <c r="E21" s="14" t="s">
        <v>333</v>
      </c>
      <c r="F21" s="16">
        <v>9110001008469</v>
      </c>
      <c r="G21" s="17" t="s">
        <v>304</v>
      </c>
      <c r="H21" s="18" t="s">
        <v>309</v>
      </c>
      <c r="I21" s="18" t="s">
        <v>102</v>
      </c>
      <c r="J21" s="19" t="s">
        <v>52</v>
      </c>
      <c r="K21" s="20" t="s">
        <v>305</v>
      </c>
      <c r="L21" s="20">
        <v>0</v>
      </c>
      <c r="M21" s="21" t="s">
        <v>305</v>
      </c>
      <c r="N21" s="22">
        <v>0</v>
      </c>
      <c r="O21" s="31" t="str">
        <f>IF(A21="","",VLOOKUP(A21,#REF!,53,FALSE))</f>
        <v/>
      </c>
      <c r="P21" s="31" t="str">
        <f>IF(A21="","",IF(VLOOKUP(A21,#REF!,14,FALSE)="他官署で調達手続きを実施のため","×",IF(VLOOKUP(A21,#REF!,21,FALSE)="②同種の他の契約の予定価格を類推されるおそれがあるため公表しない","×","○")))</f>
        <v/>
      </c>
    </row>
    <row r="22" spans="1:16" s="31" customFormat="1" ht="60" customHeight="1" x14ac:dyDescent="0.2">
      <c r="A22" s="44"/>
      <c r="B22" s="14" t="s">
        <v>334</v>
      </c>
      <c r="C22" s="1" t="s">
        <v>90</v>
      </c>
      <c r="D22" s="38">
        <v>45019</v>
      </c>
      <c r="E22" s="14" t="s">
        <v>335</v>
      </c>
      <c r="F22" s="16">
        <v>5240001001530</v>
      </c>
      <c r="G22" s="17" t="s">
        <v>304</v>
      </c>
      <c r="H22" s="18">
        <v>86165200</v>
      </c>
      <c r="I22" s="18">
        <v>27280000</v>
      </c>
      <c r="J22" s="19">
        <v>0.316</v>
      </c>
      <c r="K22" s="20" t="s">
        <v>305</v>
      </c>
      <c r="L22" s="20">
        <v>0</v>
      </c>
      <c r="M22" s="21" t="s">
        <v>305</v>
      </c>
      <c r="N22" s="22">
        <v>0</v>
      </c>
      <c r="O22" s="31" t="str">
        <f>IF(A22="","",VLOOKUP(A22,#REF!,53,FALSE))</f>
        <v/>
      </c>
      <c r="P22" s="31" t="str">
        <f>IF(A22="","",IF(VLOOKUP(A22,#REF!,14,FALSE)="他官署で調達手続きを実施のため","×",IF(VLOOKUP(A22,#REF!,21,FALSE)="②同種の他の契約の予定価格を類推されるおそれがあるため公表しない","×","○")))</f>
        <v/>
      </c>
    </row>
    <row r="23" spans="1:16" s="31" customFormat="1" ht="60" customHeight="1" x14ac:dyDescent="0.2">
      <c r="A23" s="44"/>
      <c r="B23" s="14" t="s">
        <v>336</v>
      </c>
      <c r="C23" s="1" t="s">
        <v>90</v>
      </c>
      <c r="D23" s="38">
        <v>45019</v>
      </c>
      <c r="E23" s="14" t="s">
        <v>337</v>
      </c>
      <c r="F23" s="16">
        <v>9030001046295</v>
      </c>
      <c r="G23" s="17" t="s">
        <v>304</v>
      </c>
      <c r="H23" s="18" t="s">
        <v>309</v>
      </c>
      <c r="I23" s="18">
        <v>7283892</v>
      </c>
      <c r="J23" s="19" t="s">
        <v>52</v>
      </c>
      <c r="K23" s="20" t="s">
        <v>305</v>
      </c>
      <c r="L23" s="20">
        <v>0</v>
      </c>
      <c r="M23" s="21" t="s">
        <v>305</v>
      </c>
      <c r="N23" s="22">
        <v>0</v>
      </c>
      <c r="O23" s="31" t="str">
        <f>IF(A23="","",VLOOKUP(A23,#REF!,53,FALSE))</f>
        <v/>
      </c>
      <c r="P23" s="31" t="str">
        <f>IF(A23="","",IF(VLOOKUP(A23,#REF!,14,FALSE)="他官署で調達手続きを実施のため","×",IF(VLOOKUP(A23,#REF!,21,FALSE)="②同種の他の契約の予定価格を類推されるおそれがあるため公表しない","×","○")))</f>
        <v/>
      </c>
    </row>
    <row r="24" spans="1:16" s="31" customFormat="1" ht="60" customHeight="1" x14ac:dyDescent="0.2">
      <c r="A24" s="44"/>
      <c r="B24" s="14" t="s">
        <v>338</v>
      </c>
      <c r="C24" s="1" t="s">
        <v>90</v>
      </c>
      <c r="D24" s="38">
        <v>45019</v>
      </c>
      <c r="E24" s="14" t="s">
        <v>339</v>
      </c>
      <c r="F24" s="16">
        <v>5010601040926</v>
      </c>
      <c r="G24" s="17" t="s">
        <v>304</v>
      </c>
      <c r="H24" s="18" t="s">
        <v>309</v>
      </c>
      <c r="I24" s="18">
        <v>2169376</v>
      </c>
      <c r="J24" s="19" t="s">
        <v>52</v>
      </c>
      <c r="K24" s="20" t="s">
        <v>305</v>
      </c>
      <c r="L24" s="20">
        <v>0</v>
      </c>
      <c r="M24" s="21" t="s">
        <v>305</v>
      </c>
      <c r="N24" s="22">
        <v>0</v>
      </c>
      <c r="O24" s="31" t="str">
        <f>IF(A24="","",VLOOKUP(A24,#REF!,53,FALSE))</f>
        <v/>
      </c>
      <c r="P24" s="31" t="str">
        <f>IF(A24="","",IF(VLOOKUP(A24,#REF!,14,FALSE)="他官署で調達手続きを実施のため","×",IF(VLOOKUP(A24,#REF!,21,FALSE)="②同種の他の契約の予定価格を類推されるおそれがあるため公表しない","×","○")))</f>
        <v/>
      </c>
    </row>
    <row r="25" spans="1:16" s="31" customFormat="1" ht="60" customHeight="1" x14ac:dyDescent="0.2">
      <c r="A25" s="44"/>
      <c r="B25" s="14" t="s">
        <v>340</v>
      </c>
      <c r="C25" s="1" t="s">
        <v>103</v>
      </c>
      <c r="D25" s="38">
        <v>45019</v>
      </c>
      <c r="E25" s="14" t="s">
        <v>341</v>
      </c>
      <c r="F25" s="16">
        <v>5180301013959</v>
      </c>
      <c r="G25" s="17" t="s">
        <v>304</v>
      </c>
      <c r="H25" s="18" t="s">
        <v>38</v>
      </c>
      <c r="I25" s="18" t="s">
        <v>104</v>
      </c>
      <c r="J25" s="19" t="s">
        <v>52</v>
      </c>
      <c r="K25" s="20" t="s">
        <v>305</v>
      </c>
      <c r="L25" s="20">
        <v>0</v>
      </c>
      <c r="M25" s="21" t="s">
        <v>305</v>
      </c>
      <c r="N25" s="22" t="s">
        <v>123</v>
      </c>
      <c r="O25" s="31" t="str">
        <f>IF(A25="","",VLOOKUP(A25,#REF!,53,FALSE))</f>
        <v/>
      </c>
      <c r="P25" s="31" t="str">
        <f>IF(A25="","",IF(VLOOKUP(A25,#REF!,14,FALSE)="他官署で調達手続きを実施のため","×",IF(VLOOKUP(A25,#REF!,21,FALSE)="②同種の他の契約の予定価格を類推されるおそれがあるため公表しない","×","○")))</f>
        <v/>
      </c>
    </row>
    <row r="26" spans="1:16" s="31" customFormat="1" ht="60" customHeight="1" x14ac:dyDescent="0.2">
      <c r="A26" s="44"/>
      <c r="B26" s="14" t="s">
        <v>105</v>
      </c>
      <c r="C26" s="1" t="s">
        <v>106</v>
      </c>
      <c r="D26" s="38">
        <v>45019</v>
      </c>
      <c r="E26" s="14" t="s">
        <v>342</v>
      </c>
      <c r="F26" s="16">
        <v>8010601005356</v>
      </c>
      <c r="G26" s="17" t="s">
        <v>304</v>
      </c>
      <c r="H26" s="18" t="s">
        <v>309</v>
      </c>
      <c r="I26" s="18" t="s">
        <v>107</v>
      </c>
      <c r="J26" s="19" t="s">
        <v>52</v>
      </c>
      <c r="K26" s="20" t="s">
        <v>305</v>
      </c>
      <c r="L26" s="20">
        <v>0</v>
      </c>
      <c r="M26" s="21" t="s">
        <v>305</v>
      </c>
      <c r="N26" s="22" t="s">
        <v>124</v>
      </c>
      <c r="O26" s="31" t="str">
        <f>IF(A26="","",VLOOKUP(A26,#REF!,53,FALSE))</f>
        <v/>
      </c>
      <c r="P26" s="31" t="str">
        <f>IF(A26="","",IF(VLOOKUP(A26,#REF!,14,FALSE)="他官署で調達手続きを実施のため","×",IF(VLOOKUP(A26,#REF!,21,FALSE)="②同種の他の契約の予定価格を類推されるおそれがあるため公表しない","×","○")))</f>
        <v/>
      </c>
    </row>
    <row r="27" spans="1:16" s="31" customFormat="1" ht="60" customHeight="1" x14ac:dyDescent="0.2">
      <c r="A27" s="44"/>
      <c r="B27" s="14" t="s">
        <v>343</v>
      </c>
      <c r="C27" s="1" t="s">
        <v>90</v>
      </c>
      <c r="D27" s="38">
        <v>45022</v>
      </c>
      <c r="E27" s="14" t="s">
        <v>108</v>
      </c>
      <c r="F27" s="16">
        <v>2010001000814</v>
      </c>
      <c r="G27" s="17" t="s">
        <v>304</v>
      </c>
      <c r="H27" s="18">
        <v>7239100</v>
      </c>
      <c r="I27" s="18" t="s">
        <v>109</v>
      </c>
      <c r="J27" s="19">
        <v>0.86899999999999999</v>
      </c>
      <c r="K27" s="20" t="s">
        <v>305</v>
      </c>
      <c r="L27" s="20">
        <v>0</v>
      </c>
      <c r="M27" s="21" t="s">
        <v>305</v>
      </c>
      <c r="N27" s="22">
        <v>0</v>
      </c>
      <c r="O27" s="31" t="str">
        <f>IF(A27="","",VLOOKUP(A27,#REF!,53,FALSE))</f>
        <v/>
      </c>
      <c r="P27" s="31" t="str">
        <f>IF(A27="","",IF(VLOOKUP(A27,#REF!,14,FALSE)="他官署で調達手続きを実施のため","×",IF(VLOOKUP(A27,#REF!,21,FALSE)="②同種の他の契約の予定価格を類推されるおそれがあるため公表しない","×","○")))</f>
        <v/>
      </c>
    </row>
    <row r="28" spans="1:16" s="31" customFormat="1" ht="60" customHeight="1" x14ac:dyDescent="0.2">
      <c r="A28" s="44"/>
      <c r="B28" s="14" t="s">
        <v>344</v>
      </c>
      <c r="C28" s="1" t="s">
        <v>110</v>
      </c>
      <c r="D28" s="38">
        <v>45023</v>
      </c>
      <c r="E28" s="14" t="s">
        <v>111</v>
      </c>
      <c r="F28" s="16">
        <v>8010601024166</v>
      </c>
      <c r="G28" s="17" t="s">
        <v>304</v>
      </c>
      <c r="H28" s="18" t="s">
        <v>345</v>
      </c>
      <c r="I28" s="18" t="s">
        <v>112</v>
      </c>
      <c r="J28" s="19" t="s">
        <v>346</v>
      </c>
      <c r="K28" s="20" t="s">
        <v>305</v>
      </c>
      <c r="L28" s="20">
        <v>0</v>
      </c>
      <c r="M28" s="21" t="s">
        <v>305</v>
      </c>
      <c r="N28" s="22" t="s">
        <v>125</v>
      </c>
      <c r="O28" s="31" t="str">
        <f>IF(A28="","",VLOOKUP(A28,#REF!,53,FALSE))</f>
        <v/>
      </c>
      <c r="P28" s="31" t="str">
        <f>IF(A28="","",IF(VLOOKUP(A28,#REF!,14,FALSE)="他官署で調達手続きを実施のため","×",IF(VLOOKUP(A28,#REF!,21,FALSE)="②同種の他の契約の予定価格を類推されるおそれがあるため公表しない","×","○")))</f>
        <v/>
      </c>
    </row>
    <row r="29" spans="1:16" s="31" customFormat="1" ht="60" customHeight="1" x14ac:dyDescent="0.2">
      <c r="A29" s="44"/>
      <c r="B29" s="14" t="s">
        <v>347</v>
      </c>
      <c r="C29" s="1" t="s">
        <v>90</v>
      </c>
      <c r="D29" s="38">
        <v>45030</v>
      </c>
      <c r="E29" s="14" t="s">
        <v>348</v>
      </c>
      <c r="F29" s="16">
        <v>4080401012748</v>
      </c>
      <c r="G29" s="17" t="s">
        <v>304</v>
      </c>
      <c r="H29" s="18" t="s">
        <v>309</v>
      </c>
      <c r="I29" s="18" t="s">
        <v>113</v>
      </c>
      <c r="J29" s="19" t="s">
        <v>52</v>
      </c>
      <c r="K29" s="20" t="s">
        <v>305</v>
      </c>
      <c r="L29" s="20">
        <v>0</v>
      </c>
      <c r="M29" s="21" t="s">
        <v>305</v>
      </c>
      <c r="N29" s="22">
        <v>0</v>
      </c>
      <c r="O29" s="31" t="str">
        <f>IF(A29="","",VLOOKUP(A29,#REF!,53,FALSE))</f>
        <v/>
      </c>
      <c r="P29" s="31" t="str">
        <f>IF(A29="","",IF(VLOOKUP(A29,#REF!,14,FALSE)="他官署で調達手続きを実施のため","×",IF(VLOOKUP(A29,#REF!,21,FALSE)="②同種の他の契約の予定価格を類推されるおそれがあるため公表しない","×","○")))</f>
        <v/>
      </c>
    </row>
    <row r="30" spans="1:16" s="31" customFormat="1" ht="60" customHeight="1" x14ac:dyDescent="0.2">
      <c r="A30" s="44"/>
      <c r="B30" s="14" t="s">
        <v>114</v>
      </c>
      <c r="C30" s="1" t="s">
        <v>90</v>
      </c>
      <c r="D30" s="38">
        <v>45033</v>
      </c>
      <c r="E30" s="14" t="s">
        <v>115</v>
      </c>
      <c r="F30" s="16">
        <v>7010001023050</v>
      </c>
      <c r="G30" s="17" t="s">
        <v>304</v>
      </c>
      <c r="H30" s="18">
        <v>5531419</v>
      </c>
      <c r="I30" s="18" t="s">
        <v>116</v>
      </c>
      <c r="J30" s="19">
        <v>0.754</v>
      </c>
      <c r="K30" s="20" t="s">
        <v>305</v>
      </c>
      <c r="L30" s="20">
        <v>0</v>
      </c>
      <c r="M30" s="21" t="s">
        <v>305</v>
      </c>
      <c r="N30" s="22">
        <v>0</v>
      </c>
      <c r="O30" s="31" t="str">
        <f>IF(A30="","",VLOOKUP(A30,#REF!,53,FALSE))</f>
        <v/>
      </c>
      <c r="P30" s="31" t="str">
        <f>IF(A30="","",IF(VLOOKUP(A30,#REF!,14,FALSE)="他官署で調達手続きを実施のため","×",IF(VLOOKUP(A30,#REF!,21,FALSE)="②同種の他の契約の予定価格を類推されるおそれがあるため公表しない","×","○")))</f>
        <v/>
      </c>
    </row>
    <row r="31" spans="1:16" s="31" customFormat="1" ht="60" customHeight="1" x14ac:dyDescent="0.2">
      <c r="A31" s="44"/>
      <c r="B31" s="14" t="s">
        <v>349</v>
      </c>
      <c r="C31" s="1" t="s">
        <v>103</v>
      </c>
      <c r="D31" s="38">
        <v>45037</v>
      </c>
      <c r="E31" s="14" t="s">
        <v>117</v>
      </c>
      <c r="F31" s="16">
        <v>4020001018845</v>
      </c>
      <c r="G31" s="17" t="s">
        <v>304</v>
      </c>
      <c r="H31" s="18" t="s">
        <v>309</v>
      </c>
      <c r="I31" s="18" t="s">
        <v>350</v>
      </c>
      <c r="J31" s="19" t="s">
        <v>52</v>
      </c>
      <c r="K31" s="20" t="s">
        <v>305</v>
      </c>
      <c r="L31" s="20">
        <v>0</v>
      </c>
      <c r="M31" s="21" t="s">
        <v>305</v>
      </c>
      <c r="N31" s="22" t="s">
        <v>126</v>
      </c>
      <c r="O31" s="31" t="str">
        <f>IF(A31="","",VLOOKUP(A31,#REF!,53,FALSE))</f>
        <v/>
      </c>
      <c r="P31" s="31" t="str">
        <f>IF(A31="","",IF(VLOOKUP(A31,#REF!,14,FALSE)="他官署で調達手続きを実施のため","×",IF(VLOOKUP(A31,#REF!,21,FALSE)="②同種の他の契約の予定価格を類推されるおそれがあるため公表しない","×","○")))</f>
        <v/>
      </c>
    </row>
    <row r="32" spans="1:16" s="31" customFormat="1" ht="60" customHeight="1" x14ac:dyDescent="0.2">
      <c r="A32" s="44"/>
      <c r="B32" s="14" t="s">
        <v>351</v>
      </c>
      <c r="C32" s="1" t="s">
        <v>90</v>
      </c>
      <c r="D32" s="38">
        <v>45043</v>
      </c>
      <c r="E32" s="14" t="s">
        <v>329</v>
      </c>
      <c r="F32" s="16">
        <v>2011101014084</v>
      </c>
      <c r="G32" s="17" t="s">
        <v>304</v>
      </c>
      <c r="H32" s="18">
        <v>10373000</v>
      </c>
      <c r="I32" s="18">
        <v>9240000</v>
      </c>
      <c r="J32" s="19">
        <v>0.89</v>
      </c>
      <c r="K32" s="20" t="s">
        <v>305</v>
      </c>
      <c r="L32" s="20">
        <v>0</v>
      </c>
      <c r="M32" s="21" t="s">
        <v>305</v>
      </c>
      <c r="N32" s="22">
        <v>0</v>
      </c>
      <c r="O32" s="31" t="str">
        <f>IF(A32="","",VLOOKUP(A32,#REF!,53,FALSE))</f>
        <v/>
      </c>
      <c r="P32" s="31" t="str">
        <f>IF(A32="","",IF(VLOOKUP(A32,#REF!,14,FALSE)="他官署で調達手続きを実施のため","×",IF(VLOOKUP(A32,#REF!,21,FALSE)="②同種の他の契約の予定価格を類推されるおそれがあるため公表しない","×","○")))</f>
        <v/>
      </c>
    </row>
    <row r="33" spans="1:16" s="31" customFormat="1" ht="60" customHeight="1" x14ac:dyDescent="0.2">
      <c r="A33" s="44"/>
      <c r="B33" s="14" t="s">
        <v>352</v>
      </c>
      <c r="C33" s="1" t="s">
        <v>90</v>
      </c>
      <c r="D33" s="38">
        <v>45044</v>
      </c>
      <c r="E33" s="14" t="s">
        <v>353</v>
      </c>
      <c r="F33" s="16">
        <v>7010801002344</v>
      </c>
      <c r="G33" s="17" t="s">
        <v>304</v>
      </c>
      <c r="H33" s="18">
        <v>7518907</v>
      </c>
      <c r="I33" s="18">
        <v>5890500</v>
      </c>
      <c r="J33" s="19">
        <v>0.78300000000000003</v>
      </c>
      <c r="K33" s="20" t="s">
        <v>305</v>
      </c>
      <c r="L33" s="20">
        <v>0</v>
      </c>
      <c r="M33" s="21" t="s">
        <v>305</v>
      </c>
      <c r="N33" s="22">
        <v>0</v>
      </c>
      <c r="O33" s="31" t="str">
        <f>IF(A33="","",VLOOKUP(A33,#REF!,53,FALSE))</f>
        <v/>
      </c>
      <c r="P33" s="31" t="str">
        <f>IF(A33="","",IF(VLOOKUP(A33,#REF!,14,FALSE)="他官署で調達手続きを実施のため","×",IF(VLOOKUP(A33,#REF!,21,FALSE)="②同種の他の契約の予定価格を類推されるおそれがあるため公表しない","×","○")))</f>
        <v/>
      </c>
    </row>
    <row r="34" spans="1:16" s="31" customFormat="1" ht="60" customHeight="1" x14ac:dyDescent="0.2">
      <c r="A34" s="44"/>
      <c r="B34" s="14" t="s">
        <v>127</v>
      </c>
      <c r="C34" s="1" t="s">
        <v>136</v>
      </c>
      <c r="D34" s="38">
        <v>45019</v>
      </c>
      <c r="E34" s="14" t="s">
        <v>128</v>
      </c>
      <c r="F34" s="16">
        <v>9020001071492</v>
      </c>
      <c r="G34" s="17" t="s">
        <v>304</v>
      </c>
      <c r="H34" s="18" t="s">
        <v>309</v>
      </c>
      <c r="I34" s="18">
        <v>1870000</v>
      </c>
      <c r="J34" s="19" t="s">
        <v>52</v>
      </c>
      <c r="K34" s="20" t="s">
        <v>305</v>
      </c>
      <c r="L34" s="20">
        <v>0</v>
      </c>
      <c r="M34" s="21" t="s">
        <v>305</v>
      </c>
      <c r="N34" s="22">
        <v>0</v>
      </c>
      <c r="O34" s="31" t="str">
        <f>IF(A34="","",VLOOKUP(A34,#REF!,53,FALSE))</f>
        <v/>
      </c>
      <c r="P34" s="31" t="str">
        <f>IF(A34="","",IF(VLOOKUP(A34,#REF!,14,FALSE)="他官署で調達手続きを実施のため","×",IF(VLOOKUP(A34,#REF!,21,FALSE)="②同種の他の契約の予定価格を類推されるおそれがあるため公表しない","×","○")))</f>
        <v/>
      </c>
    </row>
    <row r="35" spans="1:16" s="31" customFormat="1" ht="60" customHeight="1" x14ac:dyDescent="0.2">
      <c r="A35" s="44"/>
      <c r="B35" s="14" t="s">
        <v>129</v>
      </c>
      <c r="C35" s="1" t="s">
        <v>130</v>
      </c>
      <c r="D35" s="38">
        <v>45019</v>
      </c>
      <c r="E35" s="14" t="s">
        <v>131</v>
      </c>
      <c r="F35" s="16">
        <v>1011105006137</v>
      </c>
      <c r="G35" s="17" t="s">
        <v>304</v>
      </c>
      <c r="H35" s="18" t="s">
        <v>309</v>
      </c>
      <c r="I35" s="18">
        <v>105383485</v>
      </c>
      <c r="J35" s="19" t="s">
        <v>52</v>
      </c>
      <c r="K35" s="20" t="s">
        <v>305</v>
      </c>
      <c r="L35" s="20">
        <v>0</v>
      </c>
      <c r="M35" s="21" t="s">
        <v>305</v>
      </c>
      <c r="N35" s="22">
        <v>0</v>
      </c>
      <c r="O35" s="31" t="str">
        <f>IF(A35="","",VLOOKUP(A35,#REF!,53,FALSE))</f>
        <v/>
      </c>
      <c r="P35" s="31" t="str">
        <f>IF(A35="","",IF(VLOOKUP(A35,#REF!,14,FALSE)="他官署で調達手続きを実施のため","×",IF(VLOOKUP(A35,#REF!,21,FALSE)="②同種の他の契約の予定価格を類推されるおそれがあるため公表しない","×","○")))</f>
        <v/>
      </c>
    </row>
    <row r="36" spans="1:16" s="31" customFormat="1" ht="60" customHeight="1" x14ac:dyDescent="0.2">
      <c r="A36" s="44"/>
      <c r="B36" s="14" t="s">
        <v>132</v>
      </c>
      <c r="C36" s="1" t="s">
        <v>133</v>
      </c>
      <c r="D36" s="38">
        <v>45019</v>
      </c>
      <c r="E36" s="14" t="s">
        <v>134</v>
      </c>
      <c r="F36" s="16">
        <v>1110001003741</v>
      </c>
      <c r="G36" s="17" t="s">
        <v>304</v>
      </c>
      <c r="H36" s="18" t="s">
        <v>309</v>
      </c>
      <c r="I36" s="18">
        <v>2207487</v>
      </c>
      <c r="J36" s="19" t="s">
        <v>52</v>
      </c>
      <c r="K36" s="20" t="s">
        <v>305</v>
      </c>
      <c r="L36" s="20">
        <v>0</v>
      </c>
      <c r="M36" s="21" t="s">
        <v>305</v>
      </c>
      <c r="N36" s="22">
        <v>0</v>
      </c>
      <c r="O36" s="31" t="str">
        <f>IF(A36="","",VLOOKUP(A36,#REF!,53,FALSE))</f>
        <v/>
      </c>
      <c r="P36" s="31" t="str">
        <f>IF(A36="","",IF(VLOOKUP(A36,#REF!,14,FALSE)="他官署で調達手続きを実施のため","×",IF(VLOOKUP(A36,#REF!,21,FALSE)="②同種の他の契約の予定価格を類推されるおそれがあるため公表しない","×","○")))</f>
        <v/>
      </c>
    </row>
    <row r="37" spans="1:16" s="31" customFormat="1" ht="60" customHeight="1" x14ac:dyDescent="0.2">
      <c r="A37" s="44"/>
      <c r="B37" s="14" t="s">
        <v>135</v>
      </c>
      <c r="C37" s="1" t="s">
        <v>136</v>
      </c>
      <c r="D37" s="38">
        <v>45019</v>
      </c>
      <c r="E37" s="14" t="s">
        <v>137</v>
      </c>
      <c r="F37" s="16">
        <v>3020001053125</v>
      </c>
      <c r="G37" s="17" t="s">
        <v>304</v>
      </c>
      <c r="H37" s="18" t="s">
        <v>309</v>
      </c>
      <c r="I37" s="18" t="s">
        <v>354</v>
      </c>
      <c r="J37" s="19" t="s">
        <v>52</v>
      </c>
      <c r="K37" s="20" t="s">
        <v>305</v>
      </c>
      <c r="L37" s="20">
        <v>0</v>
      </c>
      <c r="M37" s="21" t="s">
        <v>305</v>
      </c>
      <c r="N37" s="22">
        <v>0</v>
      </c>
      <c r="O37" s="31" t="str">
        <f>IF(A37="","",VLOOKUP(A37,#REF!,53,FALSE))</f>
        <v/>
      </c>
      <c r="P37" s="31" t="str">
        <f>IF(A37="","",IF(VLOOKUP(A37,#REF!,14,FALSE)="他官署で調達手続きを実施のため","×",IF(VLOOKUP(A37,#REF!,21,FALSE)="②同種の他の契約の予定価格を類推されるおそれがあるため公表しない","×","○")))</f>
        <v/>
      </c>
    </row>
    <row r="38" spans="1:16" s="31" customFormat="1" ht="60" customHeight="1" x14ac:dyDescent="0.2">
      <c r="A38" s="44"/>
      <c r="B38" s="14" t="s">
        <v>138</v>
      </c>
      <c r="C38" s="1" t="s">
        <v>136</v>
      </c>
      <c r="D38" s="38">
        <v>45019</v>
      </c>
      <c r="E38" s="14" t="s">
        <v>139</v>
      </c>
      <c r="F38" s="16">
        <v>6110001004660</v>
      </c>
      <c r="G38" s="17" t="s">
        <v>304</v>
      </c>
      <c r="H38" s="18" t="s">
        <v>309</v>
      </c>
      <c r="I38" s="18" t="s">
        <v>140</v>
      </c>
      <c r="J38" s="19" t="s">
        <v>52</v>
      </c>
      <c r="K38" s="20" t="s">
        <v>305</v>
      </c>
      <c r="L38" s="20">
        <v>0</v>
      </c>
      <c r="M38" s="21" t="s">
        <v>305</v>
      </c>
      <c r="N38" s="22">
        <v>0</v>
      </c>
      <c r="O38" s="31" t="str">
        <f>IF(A38="","",VLOOKUP(A38,#REF!,53,FALSE))</f>
        <v/>
      </c>
      <c r="P38" s="31" t="str">
        <f>IF(A38="","",IF(VLOOKUP(A38,#REF!,14,FALSE)="他官署で調達手続きを実施のため","×",IF(VLOOKUP(A38,#REF!,21,FALSE)="②同種の他の契約の予定価格を類推されるおそれがあるため公表しない","×","○")))</f>
        <v/>
      </c>
    </row>
    <row r="39" spans="1:16" s="31" customFormat="1" ht="60" customHeight="1" x14ac:dyDescent="0.2">
      <c r="A39" s="44"/>
      <c r="B39" s="14" t="s">
        <v>355</v>
      </c>
      <c r="C39" s="1" t="s">
        <v>90</v>
      </c>
      <c r="D39" s="38">
        <v>45019</v>
      </c>
      <c r="E39" s="14" t="s">
        <v>164</v>
      </c>
      <c r="F39" s="16">
        <v>9010601021385</v>
      </c>
      <c r="G39" s="17" t="s">
        <v>304</v>
      </c>
      <c r="H39" s="18" t="s">
        <v>309</v>
      </c>
      <c r="I39" s="18">
        <v>46087800</v>
      </c>
      <c r="J39" s="19" t="s">
        <v>52</v>
      </c>
      <c r="K39" s="20" t="s">
        <v>305</v>
      </c>
      <c r="L39" s="20">
        <v>0</v>
      </c>
      <c r="M39" s="21" t="s">
        <v>305</v>
      </c>
      <c r="N39" s="22">
        <v>0</v>
      </c>
      <c r="O39" s="31" t="str">
        <f>IF(A39="","",VLOOKUP(A39,#REF!,53,FALSE))</f>
        <v/>
      </c>
      <c r="P39" s="31" t="str">
        <f>IF(A39="","",IF(VLOOKUP(A39,#REF!,14,FALSE)="他官署で調達手続きを実施のため","×",IF(VLOOKUP(A39,#REF!,21,FALSE)="②同種の他の契約の予定価格を類推されるおそれがあるため公表しない","×","○")))</f>
        <v/>
      </c>
    </row>
    <row r="40" spans="1:16" s="31" customFormat="1" ht="60" customHeight="1" x14ac:dyDescent="0.2">
      <c r="A40" s="44"/>
      <c r="B40" s="14" t="s">
        <v>356</v>
      </c>
      <c r="C40" s="1" t="s">
        <v>90</v>
      </c>
      <c r="D40" s="38">
        <v>45019</v>
      </c>
      <c r="E40" s="14" t="s">
        <v>165</v>
      </c>
      <c r="F40" s="16">
        <v>7010401022916</v>
      </c>
      <c r="G40" s="17" t="s">
        <v>304</v>
      </c>
      <c r="H40" s="18" t="s">
        <v>309</v>
      </c>
      <c r="I40" s="18">
        <v>685080000</v>
      </c>
      <c r="J40" s="19" t="s">
        <v>52</v>
      </c>
      <c r="K40" s="20" t="s">
        <v>305</v>
      </c>
      <c r="L40" s="20">
        <v>0</v>
      </c>
      <c r="M40" s="21" t="s">
        <v>305</v>
      </c>
      <c r="N40" s="22">
        <v>0</v>
      </c>
      <c r="O40" s="31" t="str">
        <f>IF(A40="","",VLOOKUP(A40,#REF!,53,FALSE))</f>
        <v/>
      </c>
      <c r="P40" s="31" t="str">
        <f>IF(A40="","",IF(VLOOKUP(A40,#REF!,14,FALSE)="他官署で調達手続きを実施のため","×",IF(VLOOKUP(A40,#REF!,21,FALSE)="②同種の他の契約の予定価格を類推されるおそれがあるため公表しない","×","○")))</f>
        <v/>
      </c>
    </row>
    <row r="41" spans="1:16" s="31" customFormat="1" ht="60" customHeight="1" x14ac:dyDescent="0.2">
      <c r="A41" s="44"/>
      <c r="B41" s="14" t="s">
        <v>357</v>
      </c>
      <c r="C41" s="1" t="s">
        <v>90</v>
      </c>
      <c r="D41" s="38">
        <v>45019</v>
      </c>
      <c r="E41" s="14" t="s">
        <v>358</v>
      </c>
      <c r="F41" s="16">
        <v>6010001030403</v>
      </c>
      <c r="G41" s="17" t="s">
        <v>359</v>
      </c>
      <c r="H41" s="18" t="s">
        <v>309</v>
      </c>
      <c r="I41" s="18">
        <v>473000000</v>
      </c>
      <c r="J41" s="19" t="s">
        <v>52</v>
      </c>
      <c r="K41" s="20" t="s">
        <v>305</v>
      </c>
      <c r="L41" s="20">
        <v>0</v>
      </c>
      <c r="M41" s="21" t="s">
        <v>305</v>
      </c>
      <c r="N41" s="22">
        <v>0</v>
      </c>
      <c r="O41" s="31" t="str">
        <f>IF(A41="","",VLOOKUP(A41,#REF!,53,FALSE))</f>
        <v/>
      </c>
      <c r="P41" s="31" t="str">
        <f>IF(A41="","",IF(VLOOKUP(A41,#REF!,14,FALSE)="他官署で調達手続きを実施のため","×",IF(VLOOKUP(A41,#REF!,21,FALSE)="②同種の他の契約の予定価格を類推されるおそれがあるため公表しない","×","○")))</f>
        <v/>
      </c>
    </row>
    <row r="42" spans="1:16" s="31" customFormat="1" ht="60" customHeight="1" x14ac:dyDescent="0.2">
      <c r="A42" s="44"/>
      <c r="B42" s="14" t="s">
        <v>360</v>
      </c>
      <c r="C42" s="1" t="s">
        <v>90</v>
      </c>
      <c r="D42" s="38">
        <v>45019</v>
      </c>
      <c r="E42" s="14" t="s">
        <v>58</v>
      </c>
      <c r="F42" s="16">
        <v>8010001036398</v>
      </c>
      <c r="G42" s="17" t="s">
        <v>304</v>
      </c>
      <c r="H42" s="18">
        <v>126508616</v>
      </c>
      <c r="I42" s="18" t="s">
        <v>361</v>
      </c>
      <c r="J42" s="19" t="s">
        <v>52</v>
      </c>
      <c r="K42" s="20" t="s">
        <v>305</v>
      </c>
      <c r="L42" s="20">
        <v>0</v>
      </c>
      <c r="M42" s="21" t="s">
        <v>305</v>
      </c>
      <c r="N42" s="22">
        <v>0</v>
      </c>
      <c r="O42" s="31" t="str">
        <f>IF(A42="","",VLOOKUP(A42,#REF!,53,FALSE))</f>
        <v/>
      </c>
      <c r="P42" s="31" t="str">
        <f>IF(A42="","",IF(VLOOKUP(A42,#REF!,14,FALSE)="他官署で調達手続きを実施のため","×",IF(VLOOKUP(A42,#REF!,21,FALSE)="②同種の他の契約の予定価格を類推されるおそれがあるため公表しない","×","○")))</f>
        <v/>
      </c>
    </row>
    <row r="43" spans="1:16" s="31" customFormat="1" ht="60" customHeight="1" x14ac:dyDescent="0.2">
      <c r="A43" s="44"/>
      <c r="B43" s="14" t="s">
        <v>362</v>
      </c>
      <c r="C43" s="1" t="s">
        <v>90</v>
      </c>
      <c r="D43" s="38">
        <v>45019</v>
      </c>
      <c r="E43" s="14" t="s">
        <v>166</v>
      </c>
      <c r="F43" s="16">
        <v>4120001086023</v>
      </c>
      <c r="G43" s="17" t="s">
        <v>304</v>
      </c>
      <c r="H43" s="18">
        <v>54983287</v>
      </c>
      <c r="I43" s="18" t="s">
        <v>363</v>
      </c>
      <c r="J43" s="19">
        <v>0.64400000000000002</v>
      </c>
      <c r="K43" s="20" t="s">
        <v>305</v>
      </c>
      <c r="L43" s="20">
        <v>0</v>
      </c>
      <c r="M43" s="21" t="s">
        <v>305</v>
      </c>
      <c r="N43" s="22">
        <v>0</v>
      </c>
      <c r="O43" s="31" t="str">
        <f>IF(A43="","",VLOOKUP(A43,#REF!,53,FALSE))</f>
        <v/>
      </c>
      <c r="P43" s="31" t="str">
        <f>IF(A43="","",IF(VLOOKUP(A43,#REF!,14,FALSE)="他官署で調達手続きを実施のため","×",IF(VLOOKUP(A43,#REF!,21,FALSE)="②同種の他の契約の予定価格を類推されるおそれがあるため公表しない","×","○")))</f>
        <v/>
      </c>
    </row>
    <row r="44" spans="1:16" s="31" customFormat="1" ht="60" customHeight="1" x14ac:dyDescent="0.2">
      <c r="A44" s="44"/>
      <c r="B44" s="14" t="s">
        <v>167</v>
      </c>
      <c r="C44" s="1" t="s">
        <v>90</v>
      </c>
      <c r="D44" s="38">
        <v>45019</v>
      </c>
      <c r="E44" s="14" t="s">
        <v>168</v>
      </c>
      <c r="F44" s="16">
        <v>2120001092320</v>
      </c>
      <c r="G44" s="17" t="s">
        <v>304</v>
      </c>
      <c r="H44" s="18">
        <v>10256785</v>
      </c>
      <c r="I44" s="18" t="s">
        <v>364</v>
      </c>
      <c r="J44" s="19">
        <v>0.68500000000000005</v>
      </c>
      <c r="K44" s="20" t="s">
        <v>305</v>
      </c>
      <c r="L44" s="20">
        <v>0</v>
      </c>
      <c r="M44" s="21" t="s">
        <v>305</v>
      </c>
      <c r="N44" s="22">
        <v>0</v>
      </c>
      <c r="O44" s="31" t="str">
        <f>IF(A44="","",VLOOKUP(A44,#REF!,53,FALSE))</f>
        <v/>
      </c>
      <c r="P44" s="31" t="str">
        <f>IF(A44="","",IF(VLOOKUP(A44,#REF!,14,FALSE)="他官署で調達手続きを実施のため","×",IF(VLOOKUP(A44,#REF!,21,FALSE)="②同種の他の契約の予定価格を類推されるおそれがあるため公表しない","×","○")))</f>
        <v/>
      </c>
    </row>
    <row r="45" spans="1:16" s="31" customFormat="1" ht="60" customHeight="1" x14ac:dyDescent="0.2">
      <c r="A45" s="44"/>
      <c r="B45" s="14" t="s">
        <v>169</v>
      </c>
      <c r="C45" s="1" t="s">
        <v>90</v>
      </c>
      <c r="D45" s="38">
        <v>45034</v>
      </c>
      <c r="E45" s="14" t="s">
        <v>164</v>
      </c>
      <c r="F45" s="16">
        <v>9010601021385</v>
      </c>
      <c r="G45" s="17" t="s">
        <v>304</v>
      </c>
      <c r="H45" s="18" t="s">
        <v>309</v>
      </c>
      <c r="I45" s="18">
        <v>26803920</v>
      </c>
      <c r="J45" s="19" t="s">
        <v>52</v>
      </c>
      <c r="K45" s="20" t="s">
        <v>305</v>
      </c>
      <c r="L45" s="20">
        <v>0</v>
      </c>
      <c r="M45" s="21" t="s">
        <v>305</v>
      </c>
      <c r="N45" s="22">
        <v>0</v>
      </c>
      <c r="O45" s="31" t="str">
        <f>IF(A45="","",VLOOKUP(A45,#REF!,53,FALSE))</f>
        <v/>
      </c>
      <c r="P45" s="31" t="str">
        <f>IF(A45="","",IF(VLOOKUP(A45,#REF!,14,FALSE)="他官署で調達手続きを実施のため","×",IF(VLOOKUP(A45,#REF!,21,FALSE)="②同種の他の契約の予定価格を類推されるおそれがあるため公表しない","×","○")))</f>
        <v/>
      </c>
    </row>
    <row r="46" spans="1:16" s="31" customFormat="1" ht="60" customHeight="1" x14ac:dyDescent="0.2">
      <c r="A46" s="44"/>
      <c r="B46" s="14" t="s">
        <v>365</v>
      </c>
      <c r="C46" s="1" t="s">
        <v>90</v>
      </c>
      <c r="D46" s="38">
        <v>45019</v>
      </c>
      <c r="E46" s="14" t="s">
        <v>170</v>
      </c>
      <c r="F46" s="16">
        <v>8012401024189</v>
      </c>
      <c r="G46" s="17" t="s">
        <v>304</v>
      </c>
      <c r="H46" s="18">
        <v>3806000</v>
      </c>
      <c r="I46" s="18">
        <v>2762100</v>
      </c>
      <c r="J46" s="19">
        <v>0.72499999999999998</v>
      </c>
      <c r="K46" s="20" t="s">
        <v>305</v>
      </c>
      <c r="L46" s="20">
        <v>0</v>
      </c>
      <c r="M46" s="21" t="s">
        <v>305</v>
      </c>
      <c r="N46" s="22">
        <v>0</v>
      </c>
      <c r="O46" s="31" t="str">
        <f>IF(A46="","",VLOOKUP(A46,#REF!,53,FALSE))</f>
        <v/>
      </c>
      <c r="P46" s="31" t="str">
        <f>IF(A46="","",IF(VLOOKUP(A46,#REF!,14,FALSE)="他官署で調達手続きを実施のため","×",IF(VLOOKUP(A46,#REF!,21,FALSE)="②同種の他の契約の予定価格を類推されるおそれがあるため公表しない","×","○")))</f>
        <v/>
      </c>
    </row>
    <row r="47" spans="1:16" s="31" customFormat="1" ht="60" customHeight="1" x14ac:dyDescent="0.2">
      <c r="A47" s="44"/>
      <c r="B47" s="14" t="s">
        <v>174</v>
      </c>
      <c r="C47" s="1" t="s">
        <v>90</v>
      </c>
      <c r="D47" s="38">
        <v>45041</v>
      </c>
      <c r="E47" s="14" t="s">
        <v>164</v>
      </c>
      <c r="F47" s="16">
        <v>9010601021385</v>
      </c>
      <c r="G47" s="17" t="s">
        <v>304</v>
      </c>
      <c r="H47" s="18" t="s">
        <v>309</v>
      </c>
      <c r="I47" s="18">
        <v>77829400</v>
      </c>
      <c r="J47" s="19" t="s">
        <v>52</v>
      </c>
      <c r="K47" s="20" t="s">
        <v>305</v>
      </c>
      <c r="L47" s="20">
        <v>0</v>
      </c>
      <c r="M47" s="21" t="s">
        <v>305</v>
      </c>
      <c r="N47" s="22">
        <v>0</v>
      </c>
      <c r="O47" s="31" t="str">
        <f>IF(A47="","",VLOOKUP(A47,#REF!,53,FALSE))</f>
        <v/>
      </c>
      <c r="P47" s="31" t="str">
        <f>IF(A47="","",IF(VLOOKUP(A47,#REF!,14,FALSE)="他官署で調達手続きを実施のため","×",IF(VLOOKUP(A47,#REF!,21,FALSE)="②同種の他の契約の予定価格を類推されるおそれがあるため公表しない","×","○")))</f>
        <v/>
      </c>
    </row>
    <row r="48" spans="1:16" s="31" customFormat="1" ht="60" customHeight="1" x14ac:dyDescent="0.2">
      <c r="A48" s="44"/>
      <c r="B48" s="14" t="s">
        <v>366</v>
      </c>
      <c r="C48" s="1" t="s">
        <v>90</v>
      </c>
      <c r="D48" s="38">
        <v>45019</v>
      </c>
      <c r="E48" s="14" t="s">
        <v>367</v>
      </c>
      <c r="F48" s="16">
        <v>2010405013081</v>
      </c>
      <c r="G48" s="17" t="s">
        <v>304</v>
      </c>
      <c r="H48" s="18" t="s">
        <v>309</v>
      </c>
      <c r="I48" s="18">
        <v>4488000</v>
      </c>
      <c r="J48" s="19" t="s">
        <v>52</v>
      </c>
      <c r="K48" s="20" t="s">
        <v>305</v>
      </c>
      <c r="L48" s="20">
        <v>0</v>
      </c>
      <c r="M48" s="21" t="s">
        <v>305</v>
      </c>
      <c r="N48" s="22">
        <v>0</v>
      </c>
      <c r="O48" s="31" t="str">
        <f>IF(A48="","",VLOOKUP(A48,#REF!,53,FALSE))</f>
        <v/>
      </c>
      <c r="P48" s="31" t="str">
        <f>IF(A48="","",IF(VLOOKUP(A48,#REF!,14,FALSE)="他官署で調達手続きを実施のため","×",IF(VLOOKUP(A48,#REF!,21,FALSE)="②同種の他の契約の予定価格を類推されるおそれがあるため公表しない","×","○")))</f>
        <v/>
      </c>
    </row>
    <row r="49" spans="1:16" s="31" customFormat="1" ht="60" customHeight="1" x14ac:dyDescent="0.2">
      <c r="A49" s="44"/>
      <c r="B49" s="14" t="s">
        <v>368</v>
      </c>
      <c r="C49" s="1" t="s">
        <v>90</v>
      </c>
      <c r="D49" s="38">
        <v>45041</v>
      </c>
      <c r="E49" s="14" t="s">
        <v>369</v>
      </c>
      <c r="F49" s="16">
        <v>9011001064974</v>
      </c>
      <c r="G49" s="17" t="s">
        <v>304</v>
      </c>
      <c r="H49" s="18">
        <v>29488808</v>
      </c>
      <c r="I49" s="18">
        <v>28213240</v>
      </c>
      <c r="J49" s="19">
        <v>0.95599999999999996</v>
      </c>
      <c r="K49" s="20" t="s">
        <v>305</v>
      </c>
      <c r="L49" s="20">
        <v>0</v>
      </c>
      <c r="M49" s="21" t="s">
        <v>305</v>
      </c>
      <c r="N49" s="22">
        <v>0</v>
      </c>
      <c r="O49" s="31" t="str">
        <f>IF(A49="","",VLOOKUP(A49,#REF!,53,FALSE))</f>
        <v/>
      </c>
      <c r="P49" s="31" t="str">
        <f>IF(A49="","",IF(VLOOKUP(A49,#REF!,14,FALSE)="他官署で調達手続きを実施のため","×",IF(VLOOKUP(A49,#REF!,21,FALSE)="②同種の他の契約の予定価格を類推されるおそれがあるため公表しない","×","○")))</f>
        <v/>
      </c>
    </row>
    <row r="50" spans="1:16" s="31" customFormat="1" ht="60" customHeight="1" x14ac:dyDescent="0.2">
      <c r="A50" s="44"/>
      <c r="B50" s="14" t="s">
        <v>370</v>
      </c>
      <c r="C50" s="1" t="s">
        <v>103</v>
      </c>
      <c r="D50" s="38">
        <v>45019</v>
      </c>
      <c r="E50" s="14" t="s">
        <v>175</v>
      </c>
      <c r="F50" s="16">
        <v>2010405002019</v>
      </c>
      <c r="G50" s="17" t="s">
        <v>304</v>
      </c>
      <c r="H50" s="18" t="s">
        <v>371</v>
      </c>
      <c r="I50" s="18" t="s">
        <v>176</v>
      </c>
      <c r="J50" s="19" t="s">
        <v>372</v>
      </c>
      <c r="K50" s="20" t="s">
        <v>305</v>
      </c>
      <c r="L50" s="20">
        <v>0</v>
      </c>
      <c r="M50" s="21" t="s">
        <v>305</v>
      </c>
      <c r="N50" s="22">
        <v>0</v>
      </c>
      <c r="O50" s="31" t="str">
        <f>IF(A50="","",VLOOKUP(A50,#REF!,53,FALSE))</f>
        <v/>
      </c>
      <c r="P50" s="31" t="str">
        <f>IF(A50="","",IF(VLOOKUP(A50,#REF!,14,FALSE)="他官署で調達手続きを実施のため","×",IF(VLOOKUP(A50,#REF!,21,FALSE)="②同種の他の契約の予定価格を類推されるおそれがあるため公表しない","×","○")))</f>
        <v/>
      </c>
    </row>
    <row r="51" spans="1:16" s="31" customFormat="1" ht="60" customHeight="1" x14ac:dyDescent="0.2">
      <c r="A51" s="44"/>
      <c r="B51" s="14" t="s">
        <v>373</v>
      </c>
      <c r="C51" s="1" t="s">
        <v>90</v>
      </c>
      <c r="D51" s="38">
        <v>45019</v>
      </c>
      <c r="E51" s="14" t="s">
        <v>177</v>
      </c>
      <c r="F51" s="16">
        <v>4010605000547</v>
      </c>
      <c r="G51" s="17" t="s">
        <v>304</v>
      </c>
      <c r="H51" s="18">
        <v>3808310</v>
      </c>
      <c r="I51" s="18" t="s">
        <v>374</v>
      </c>
      <c r="J51" s="19">
        <v>0.93600000000000005</v>
      </c>
      <c r="K51" s="20" t="s">
        <v>305</v>
      </c>
      <c r="L51" s="20">
        <v>0</v>
      </c>
      <c r="M51" s="21" t="s">
        <v>305</v>
      </c>
      <c r="N51" s="22">
        <v>0</v>
      </c>
      <c r="O51" s="31" t="str">
        <f>IF(A51="","",VLOOKUP(A51,#REF!,53,FALSE))</f>
        <v/>
      </c>
      <c r="P51" s="31" t="str">
        <f>IF(A51="","",IF(VLOOKUP(A51,#REF!,14,FALSE)="他官署で調達手続きを実施のため","×",IF(VLOOKUP(A51,#REF!,21,FALSE)="②同種の他の契約の予定価格を類推されるおそれがあるため公表しない","×","○")))</f>
        <v/>
      </c>
    </row>
    <row r="52" spans="1:16" s="31" customFormat="1" ht="60" customHeight="1" x14ac:dyDescent="0.2">
      <c r="A52" s="44"/>
      <c r="B52" s="14" t="s">
        <v>375</v>
      </c>
      <c r="C52" s="1" t="s">
        <v>90</v>
      </c>
      <c r="D52" s="38">
        <v>45019</v>
      </c>
      <c r="E52" s="14" t="s">
        <v>178</v>
      </c>
      <c r="F52" s="16">
        <v>9010601040880</v>
      </c>
      <c r="G52" s="17" t="s">
        <v>304</v>
      </c>
      <c r="H52" s="18">
        <v>2343781</v>
      </c>
      <c r="I52" s="18">
        <v>2147541</v>
      </c>
      <c r="J52" s="19">
        <v>0.91600000000000004</v>
      </c>
      <c r="K52" s="20" t="s">
        <v>305</v>
      </c>
      <c r="L52" s="20">
        <v>0</v>
      </c>
      <c r="M52" s="21" t="s">
        <v>305</v>
      </c>
      <c r="N52" s="22">
        <v>0</v>
      </c>
      <c r="O52" s="31" t="str">
        <f>IF(A52="","",VLOOKUP(A52,#REF!,53,FALSE))</f>
        <v/>
      </c>
      <c r="P52" s="31" t="str">
        <f>IF(A52="","",IF(VLOOKUP(A52,#REF!,14,FALSE)="他官署で調達手続きを実施のため","×",IF(VLOOKUP(A52,#REF!,21,FALSE)="②同種の他の契約の予定価格を類推されるおそれがあるため公表しない","×","○")))</f>
        <v/>
      </c>
    </row>
    <row r="53" spans="1:16" s="31" customFormat="1" ht="60" customHeight="1" x14ac:dyDescent="0.2">
      <c r="A53" s="44"/>
      <c r="B53" s="14" t="s">
        <v>376</v>
      </c>
      <c r="C53" s="1" t="s">
        <v>90</v>
      </c>
      <c r="D53" s="38">
        <v>45019</v>
      </c>
      <c r="E53" s="14" t="s">
        <v>377</v>
      </c>
      <c r="F53" s="16">
        <v>6220001011877</v>
      </c>
      <c r="G53" s="17" t="s">
        <v>304</v>
      </c>
      <c r="H53" s="18">
        <v>4907947</v>
      </c>
      <c r="I53" s="18">
        <v>3705939</v>
      </c>
      <c r="J53" s="19">
        <v>0.755</v>
      </c>
      <c r="K53" s="20" t="s">
        <v>305</v>
      </c>
      <c r="L53" s="20">
        <v>0</v>
      </c>
      <c r="M53" s="21" t="s">
        <v>305</v>
      </c>
      <c r="N53" s="22">
        <v>0</v>
      </c>
      <c r="O53" s="31" t="str">
        <f>IF(A53="","",VLOOKUP(A53,#REF!,53,FALSE))</f>
        <v/>
      </c>
      <c r="P53" s="31" t="str">
        <f>IF(A53="","",IF(VLOOKUP(A53,#REF!,14,FALSE)="他官署で調達手続きを実施のため","×",IF(VLOOKUP(A53,#REF!,21,FALSE)="②同種の他の契約の予定価格を類推されるおそれがあるため公表しない","×","○")))</f>
        <v/>
      </c>
    </row>
    <row r="54" spans="1:16" s="31" customFormat="1" ht="60" customHeight="1" x14ac:dyDescent="0.2">
      <c r="A54" s="44"/>
      <c r="B54" s="14" t="s">
        <v>378</v>
      </c>
      <c r="C54" s="1" t="s">
        <v>90</v>
      </c>
      <c r="D54" s="38">
        <v>45019</v>
      </c>
      <c r="E54" s="14" t="s">
        <v>165</v>
      </c>
      <c r="F54" s="16">
        <v>7010401022916</v>
      </c>
      <c r="G54" s="17" t="s">
        <v>304</v>
      </c>
      <c r="H54" s="18">
        <v>119321400</v>
      </c>
      <c r="I54" s="18">
        <v>119183328</v>
      </c>
      <c r="J54" s="19">
        <v>0.998</v>
      </c>
      <c r="K54" s="20" t="s">
        <v>305</v>
      </c>
      <c r="L54" s="20">
        <v>0</v>
      </c>
      <c r="M54" s="21" t="s">
        <v>305</v>
      </c>
      <c r="N54" s="22">
        <v>0</v>
      </c>
      <c r="O54" s="31" t="str">
        <f>IF(A54="","",VLOOKUP(A54,#REF!,53,FALSE))</f>
        <v/>
      </c>
      <c r="P54" s="31" t="str">
        <f>IF(A54="","",IF(VLOOKUP(A54,#REF!,14,FALSE)="他官署で調達手続きを実施のため","×",IF(VLOOKUP(A54,#REF!,21,FALSE)="②同種の他の契約の予定価格を類推されるおそれがあるため公表しない","×","○")))</f>
        <v/>
      </c>
    </row>
    <row r="55" spans="1:16" s="31" customFormat="1" ht="60" customHeight="1" x14ac:dyDescent="0.2">
      <c r="A55" s="44"/>
      <c r="B55" s="14" t="s">
        <v>379</v>
      </c>
      <c r="C55" s="1" t="s">
        <v>90</v>
      </c>
      <c r="D55" s="38">
        <v>45019</v>
      </c>
      <c r="E55" s="14" t="s">
        <v>58</v>
      </c>
      <c r="F55" s="16">
        <v>8010001036398</v>
      </c>
      <c r="G55" s="17" t="s">
        <v>304</v>
      </c>
      <c r="H55" s="18" t="s">
        <v>309</v>
      </c>
      <c r="I55" s="18">
        <v>9976731</v>
      </c>
      <c r="J55" s="19" t="s">
        <v>52</v>
      </c>
      <c r="K55" s="20" t="s">
        <v>305</v>
      </c>
      <c r="L55" s="20">
        <v>0</v>
      </c>
      <c r="M55" s="21" t="s">
        <v>305</v>
      </c>
      <c r="N55" s="22">
        <v>0</v>
      </c>
      <c r="O55" s="31" t="str">
        <f>IF(A55="","",VLOOKUP(A55,#REF!,53,FALSE))</f>
        <v/>
      </c>
      <c r="P55" s="31" t="str">
        <f>IF(A55="","",IF(VLOOKUP(A55,#REF!,14,FALSE)="他官署で調達手続きを実施のため","×",IF(VLOOKUP(A55,#REF!,21,FALSE)="②同種の他の契約の予定価格を類推されるおそれがあるため公表しない","×","○")))</f>
        <v/>
      </c>
    </row>
    <row r="56" spans="1:16" s="31" customFormat="1" ht="60" customHeight="1" x14ac:dyDescent="0.2">
      <c r="A56" s="44"/>
      <c r="B56" s="14" t="s">
        <v>179</v>
      </c>
      <c r="C56" s="1" t="s">
        <v>90</v>
      </c>
      <c r="D56" s="38">
        <v>45019</v>
      </c>
      <c r="E56" s="14" t="s">
        <v>180</v>
      </c>
      <c r="F56" s="16">
        <v>7010501016231</v>
      </c>
      <c r="G56" s="17" t="s">
        <v>304</v>
      </c>
      <c r="H56" s="18" t="s">
        <v>309</v>
      </c>
      <c r="I56" s="18">
        <v>2299000</v>
      </c>
      <c r="J56" s="19" t="s">
        <v>52</v>
      </c>
      <c r="K56" s="20" t="s">
        <v>305</v>
      </c>
      <c r="L56" s="20">
        <v>0</v>
      </c>
      <c r="M56" s="21" t="s">
        <v>305</v>
      </c>
      <c r="N56" s="22">
        <v>0</v>
      </c>
      <c r="O56" s="31" t="str">
        <f>IF(A56="","",VLOOKUP(A56,#REF!,53,FALSE))</f>
        <v/>
      </c>
      <c r="P56" s="31" t="str">
        <f>IF(A56="","",IF(VLOOKUP(A56,#REF!,14,FALSE)="他官署で調達手続きを実施のため","×",IF(VLOOKUP(A56,#REF!,21,FALSE)="②同種の他の契約の予定価格を類推されるおそれがあるため公表しない","×","○")))</f>
        <v/>
      </c>
    </row>
    <row r="57" spans="1:16" s="31" customFormat="1" ht="60" customHeight="1" x14ac:dyDescent="0.2">
      <c r="A57" s="44"/>
      <c r="B57" s="14" t="s">
        <v>380</v>
      </c>
      <c r="C57" s="1" t="s">
        <v>90</v>
      </c>
      <c r="D57" s="38">
        <v>45027</v>
      </c>
      <c r="E57" s="14" t="s">
        <v>381</v>
      </c>
      <c r="F57" s="16">
        <v>3010401009875</v>
      </c>
      <c r="G57" s="17" t="s">
        <v>304</v>
      </c>
      <c r="H57" s="18">
        <v>7109069</v>
      </c>
      <c r="I57" s="18">
        <v>5240730</v>
      </c>
      <c r="J57" s="19">
        <v>0.73699999999999999</v>
      </c>
      <c r="K57" s="20" t="s">
        <v>305</v>
      </c>
      <c r="L57" s="20">
        <v>0</v>
      </c>
      <c r="M57" s="21" t="s">
        <v>305</v>
      </c>
      <c r="N57" s="22">
        <v>0</v>
      </c>
      <c r="O57" s="31" t="str">
        <f>IF(A57="","",VLOOKUP(A57,#REF!,53,FALSE))</f>
        <v/>
      </c>
      <c r="P57" s="31" t="str">
        <f>IF(A57="","",IF(VLOOKUP(A57,#REF!,14,FALSE)="他官署で調達手続きを実施のため","×",IF(VLOOKUP(A57,#REF!,21,FALSE)="②同種の他の契約の予定価格を類推されるおそれがあるため公表しない","×","○")))</f>
        <v/>
      </c>
    </row>
    <row r="58" spans="1:16" s="31" customFormat="1" ht="60" customHeight="1" x14ac:dyDescent="0.2">
      <c r="A58" s="44"/>
      <c r="B58" s="14" t="s">
        <v>382</v>
      </c>
      <c r="C58" s="1" t="s">
        <v>90</v>
      </c>
      <c r="D58" s="38">
        <v>45022</v>
      </c>
      <c r="E58" s="14" t="s">
        <v>181</v>
      </c>
      <c r="F58" s="16">
        <v>6020001015980</v>
      </c>
      <c r="G58" s="17" t="s">
        <v>304</v>
      </c>
      <c r="H58" s="18" t="s">
        <v>309</v>
      </c>
      <c r="I58" s="18" t="s">
        <v>383</v>
      </c>
      <c r="J58" s="19" t="s">
        <v>52</v>
      </c>
      <c r="K58" s="20" t="s">
        <v>305</v>
      </c>
      <c r="L58" s="20">
        <v>0</v>
      </c>
      <c r="M58" s="21" t="s">
        <v>305</v>
      </c>
      <c r="N58" s="22">
        <v>0</v>
      </c>
      <c r="O58" s="31" t="str">
        <f>IF(A58="","",VLOOKUP(A58,#REF!,53,FALSE))</f>
        <v/>
      </c>
      <c r="P58" s="31" t="str">
        <f>IF(A58="","",IF(VLOOKUP(A58,#REF!,14,FALSE)="他官署で調達手続きを実施のため","×",IF(VLOOKUP(A58,#REF!,21,FALSE)="②同種の他の契約の予定価格を類推されるおそれがあるため公表しない","×","○")))</f>
        <v/>
      </c>
    </row>
    <row r="59" spans="1:16" s="31" customFormat="1" ht="60" customHeight="1" x14ac:dyDescent="0.2">
      <c r="A59" s="44"/>
      <c r="B59" s="14" t="s">
        <v>384</v>
      </c>
      <c r="C59" s="1" t="s">
        <v>90</v>
      </c>
      <c r="D59" s="38">
        <v>45019</v>
      </c>
      <c r="E59" s="14" t="s">
        <v>385</v>
      </c>
      <c r="F59" s="16">
        <v>1010001141543</v>
      </c>
      <c r="G59" s="17" t="s">
        <v>304</v>
      </c>
      <c r="H59" s="18">
        <v>1253560</v>
      </c>
      <c r="I59" s="18">
        <v>597168</v>
      </c>
      <c r="J59" s="19">
        <v>0.47599999999999998</v>
      </c>
      <c r="K59" s="20" t="s">
        <v>305</v>
      </c>
      <c r="L59" s="20">
        <v>0</v>
      </c>
      <c r="M59" s="21" t="s">
        <v>305</v>
      </c>
      <c r="N59" s="22">
        <v>0</v>
      </c>
      <c r="O59" s="31" t="str">
        <f>IF(A59="","",VLOOKUP(A59,#REF!,53,FALSE))</f>
        <v/>
      </c>
      <c r="P59" s="31" t="str">
        <f>IF(A59="","",IF(VLOOKUP(A59,#REF!,14,FALSE)="他官署で調達手続きを実施のため","×",IF(VLOOKUP(A59,#REF!,21,FALSE)="②同種の他の契約の予定価格を類推されるおそれがあるため公表しない","×","○")))</f>
        <v/>
      </c>
    </row>
    <row r="60" spans="1:16" s="31" customFormat="1" ht="60" customHeight="1" x14ac:dyDescent="0.2">
      <c r="A60" s="44"/>
      <c r="B60" s="14" t="s">
        <v>184</v>
      </c>
      <c r="C60" s="1" t="s">
        <v>90</v>
      </c>
      <c r="D60" s="38">
        <v>45019</v>
      </c>
      <c r="E60" s="14" t="s">
        <v>185</v>
      </c>
      <c r="F60" s="16">
        <v>9012301002748</v>
      </c>
      <c r="G60" s="17" t="s">
        <v>304</v>
      </c>
      <c r="H60" s="18">
        <v>31906600</v>
      </c>
      <c r="I60" s="18">
        <v>28347000</v>
      </c>
      <c r="J60" s="19">
        <v>0.88800000000000001</v>
      </c>
      <c r="K60" s="20" t="s">
        <v>305</v>
      </c>
      <c r="L60" s="20">
        <v>0</v>
      </c>
      <c r="M60" s="21" t="s">
        <v>305</v>
      </c>
      <c r="N60" s="22">
        <v>0</v>
      </c>
      <c r="O60" s="31" t="str">
        <f>IF(A60="","",VLOOKUP(A60,#REF!,53,FALSE))</f>
        <v/>
      </c>
      <c r="P60" s="31" t="str">
        <f>IF(A60="","",IF(VLOOKUP(A60,#REF!,14,FALSE)="他官署で調達手続きを実施のため","×",IF(VLOOKUP(A60,#REF!,21,FALSE)="②同種の他の契約の予定価格を類推されるおそれがあるため公表しない","×","○")))</f>
        <v/>
      </c>
    </row>
    <row r="61" spans="1:16" s="31" customFormat="1" ht="60" customHeight="1" x14ac:dyDescent="0.2">
      <c r="A61" s="44"/>
      <c r="B61" s="14" t="s">
        <v>386</v>
      </c>
      <c r="C61" s="1" t="s">
        <v>90</v>
      </c>
      <c r="D61" s="38">
        <v>45033</v>
      </c>
      <c r="E61" s="14" t="s">
        <v>186</v>
      </c>
      <c r="F61" s="16">
        <v>4020001018845</v>
      </c>
      <c r="G61" s="17" t="s">
        <v>304</v>
      </c>
      <c r="H61" s="18">
        <v>14718000</v>
      </c>
      <c r="I61" s="18">
        <v>9058500</v>
      </c>
      <c r="J61" s="19">
        <v>0.61499999999999999</v>
      </c>
      <c r="K61" s="20" t="s">
        <v>305</v>
      </c>
      <c r="L61" s="20">
        <v>0</v>
      </c>
      <c r="M61" s="21" t="s">
        <v>305</v>
      </c>
      <c r="N61" s="22">
        <v>0</v>
      </c>
      <c r="O61" s="31" t="str">
        <f>IF(A61="","",VLOOKUP(A61,#REF!,53,FALSE))</f>
        <v/>
      </c>
      <c r="P61" s="31" t="str">
        <f>IF(A61="","",IF(VLOOKUP(A61,#REF!,14,FALSE)="他官署で調達手続きを実施のため","×",IF(VLOOKUP(A61,#REF!,21,FALSE)="②同種の他の契約の予定価格を類推されるおそれがあるため公表しない","×","○")))</f>
        <v/>
      </c>
    </row>
    <row r="62" spans="1:16" s="31" customFormat="1" ht="60" customHeight="1" x14ac:dyDescent="0.2">
      <c r="A62" s="44"/>
      <c r="B62" s="14" t="s">
        <v>387</v>
      </c>
      <c r="C62" s="1" t="s">
        <v>195</v>
      </c>
      <c r="D62" s="38">
        <v>45019</v>
      </c>
      <c r="E62" s="14" t="s">
        <v>196</v>
      </c>
      <c r="F62" s="16">
        <v>1010001122667</v>
      </c>
      <c r="G62" s="17" t="s">
        <v>304</v>
      </c>
      <c r="H62" s="18" t="s">
        <v>38</v>
      </c>
      <c r="I62" s="18" t="s">
        <v>197</v>
      </c>
      <c r="J62" s="19" t="s">
        <v>52</v>
      </c>
      <c r="K62" s="20" t="s">
        <v>305</v>
      </c>
      <c r="L62" s="20">
        <v>0</v>
      </c>
      <c r="M62" s="21" t="s">
        <v>305</v>
      </c>
      <c r="N62" s="22" t="s">
        <v>200</v>
      </c>
      <c r="O62" s="31" t="str">
        <f>IF(A62="","",VLOOKUP(A62,#REF!,53,FALSE))</f>
        <v/>
      </c>
      <c r="P62" s="31" t="str">
        <f>IF(A62="","",IF(VLOOKUP(A62,#REF!,14,FALSE)="他官署で調達手続きを実施のため","×",IF(VLOOKUP(A62,#REF!,21,FALSE)="②同種の他の契約の予定価格を類推されるおそれがあるため公表しない","×","○")))</f>
        <v/>
      </c>
    </row>
    <row r="63" spans="1:16" s="31" customFormat="1" ht="60" customHeight="1" x14ac:dyDescent="0.2">
      <c r="A63" s="44"/>
      <c r="B63" s="14" t="s">
        <v>201</v>
      </c>
      <c r="C63" s="1" t="s">
        <v>233</v>
      </c>
      <c r="D63" s="38">
        <v>45019</v>
      </c>
      <c r="E63" s="14" t="s">
        <v>202</v>
      </c>
      <c r="F63" s="16">
        <v>3040001043090</v>
      </c>
      <c r="G63" s="17" t="s">
        <v>304</v>
      </c>
      <c r="H63" s="18" t="s">
        <v>309</v>
      </c>
      <c r="I63" s="18">
        <v>165258444</v>
      </c>
      <c r="J63" s="19" t="s">
        <v>52</v>
      </c>
      <c r="K63" s="20" t="s">
        <v>305</v>
      </c>
      <c r="L63" s="20">
        <v>0</v>
      </c>
      <c r="M63" s="21" t="s">
        <v>305</v>
      </c>
      <c r="N63" s="22">
        <v>0</v>
      </c>
      <c r="O63" s="31" t="str">
        <f>IF(A63="","",VLOOKUP(A63,#REF!,53,FALSE))</f>
        <v/>
      </c>
      <c r="P63" s="31" t="str">
        <f>IF(A63="","",IF(VLOOKUP(A63,#REF!,14,FALSE)="他官署で調達手続きを実施のため","×",IF(VLOOKUP(A63,#REF!,21,FALSE)="②同種の他の契約の予定価格を類推されるおそれがあるため公表しない","×","○")))</f>
        <v/>
      </c>
    </row>
    <row r="64" spans="1:16" s="31" customFormat="1" ht="60" customHeight="1" x14ac:dyDescent="0.2">
      <c r="A64" s="44"/>
      <c r="B64" s="14" t="s">
        <v>203</v>
      </c>
      <c r="C64" s="1" t="s">
        <v>227</v>
      </c>
      <c r="D64" s="38">
        <v>45019</v>
      </c>
      <c r="E64" s="14" t="s">
        <v>74</v>
      </c>
      <c r="F64" s="16">
        <v>6010001004217</v>
      </c>
      <c r="G64" s="17" t="s">
        <v>304</v>
      </c>
      <c r="H64" s="18" t="s">
        <v>309</v>
      </c>
      <c r="I64" s="18" t="s">
        <v>388</v>
      </c>
      <c r="J64" s="19" t="s">
        <v>52</v>
      </c>
      <c r="K64" s="20" t="s">
        <v>305</v>
      </c>
      <c r="L64" s="20">
        <v>0</v>
      </c>
      <c r="M64" s="21" t="s">
        <v>305</v>
      </c>
      <c r="N64" s="22">
        <v>0</v>
      </c>
      <c r="O64" s="31" t="str">
        <f>IF(A64="","",VLOOKUP(A64,#REF!,53,FALSE))</f>
        <v/>
      </c>
      <c r="P64" s="31" t="str">
        <f>IF(A64="","",IF(VLOOKUP(A64,#REF!,14,FALSE)="他官署で調達手続きを実施のため","×",IF(VLOOKUP(A64,#REF!,21,FALSE)="②同種の他の契約の予定価格を類推されるおそれがあるため公表しない","×","○")))</f>
        <v/>
      </c>
    </row>
    <row r="65" spans="1:16" s="31" customFormat="1" ht="60" customHeight="1" x14ac:dyDescent="0.2">
      <c r="A65" s="44"/>
      <c r="B65" s="14" t="s">
        <v>204</v>
      </c>
      <c r="C65" s="1" t="s">
        <v>227</v>
      </c>
      <c r="D65" s="38">
        <v>45019</v>
      </c>
      <c r="E65" s="14" t="s">
        <v>389</v>
      </c>
      <c r="F65" s="16">
        <v>8040005003383</v>
      </c>
      <c r="G65" s="17" t="s">
        <v>304</v>
      </c>
      <c r="H65" s="18" t="s">
        <v>309</v>
      </c>
      <c r="I65" s="18" t="s">
        <v>390</v>
      </c>
      <c r="J65" s="19" t="s">
        <v>52</v>
      </c>
      <c r="K65" s="20" t="s">
        <v>305</v>
      </c>
      <c r="L65" s="20">
        <v>0</v>
      </c>
      <c r="M65" s="21" t="s">
        <v>305</v>
      </c>
      <c r="N65" s="22">
        <v>0</v>
      </c>
      <c r="O65" s="31" t="str">
        <f>IF(A65="","",VLOOKUP(A65,#REF!,53,FALSE))</f>
        <v/>
      </c>
      <c r="P65" s="31" t="str">
        <f>IF(A65="","",IF(VLOOKUP(A65,#REF!,14,FALSE)="他官署で調達手続きを実施のため","×",IF(VLOOKUP(A65,#REF!,21,FALSE)="②同種の他の契約の予定価格を類推されるおそれがあるため公表しない","×","○")))</f>
        <v/>
      </c>
    </row>
    <row r="66" spans="1:16" s="31" customFormat="1" ht="60" customHeight="1" x14ac:dyDescent="0.2">
      <c r="A66" s="44"/>
      <c r="B66" s="14" t="s">
        <v>391</v>
      </c>
      <c r="C66" s="1" t="s">
        <v>227</v>
      </c>
      <c r="D66" s="38">
        <v>45019</v>
      </c>
      <c r="E66" s="14" t="s">
        <v>392</v>
      </c>
      <c r="F66" s="16">
        <v>4010001072273</v>
      </c>
      <c r="G66" s="17" t="s">
        <v>304</v>
      </c>
      <c r="H66" s="18" t="s">
        <v>309</v>
      </c>
      <c r="I66" s="18" t="s">
        <v>393</v>
      </c>
      <c r="J66" s="19" t="s">
        <v>52</v>
      </c>
      <c r="K66" s="20" t="s">
        <v>305</v>
      </c>
      <c r="L66" s="20">
        <v>0</v>
      </c>
      <c r="M66" s="21" t="s">
        <v>305</v>
      </c>
      <c r="N66" s="22">
        <v>0</v>
      </c>
      <c r="O66" s="31" t="str">
        <f>IF(A66="","",VLOOKUP(A66,#REF!,53,FALSE))</f>
        <v/>
      </c>
      <c r="P66" s="31" t="str">
        <f>IF(A66="","",IF(VLOOKUP(A66,#REF!,14,FALSE)="他官署で調達手続きを実施のため","×",IF(VLOOKUP(A66,#REF!,21,FALSE)="②同種の他の契約の予定価格を類推されるおそれがあるため公表しない","×","○")))</f>
        <v/>
      </c>
    </row>
    <row r="67" spans="1:16" s="31" customFormat="1" ht="60" customHeight="1" x14ac:dyDescent="0.2">
      <c r="A67" s="44"/>
      <c r="B67" s="14" t="s">
        <v>394</v>
      </c>
      <c r="C67" s="1" t="s">
        <v>228</v>
      </c>
      <c r="D67" s="38">
        <v>45019</v>
      </c>
      <c r="E67" s="14" t="s">
        <v>229</v>
      </c>
      <c r="F67" s="16">
        <v>3040001059574</v>
      </c>
      <c r="G67" s="17" t="s">
        <v>304</v>
      </c>
      <c r="H67" s="18" t="s">
        <v>395</v>
      </c>
      <c r="I67" s="18" t="s">
        <v>230</v>
      </c>
      <c r="J67" s="19" t="s">
        <v>396</v>
      </c>
      <c r="K67" s="20" t="s">
        <v>305</v>
      </c>
      <c r="L67" s="20">
        <v>0</v>
      </c>
      <c r="M67" s="21" t="s">
        <v>305</v>
      </c>
      <c r="N67" s="22" t="s">
        <v>255</v>
      </c>
      <c r="O67" s="31" t="str">
        <f>IF(A67="","",VLOOKUP(A67,#REF!,53,FALSE))</f>
        <v/>
      </c>
      <c r="P67" s="31" t="str">
        <f>IF(A67="","",IF(VLOOKUP(A67,#REF!,14,FALSE)="他官署で調達手続きを実施のため","×",IF(VLOOKUP(A67,#REF!,21,FALSE)="②同種の他の契約の予定価格を類推されるおそれがあるため公表しない","×","○")))</f>
        <v/>
      </c>
    </row>
    <row r="68" spans="1:16" s="31" customFormat="1" ht="60" customHeight="1" x14ac:dyDescent="0.2">
      <c r="A68" s="44"/>
      <c r="B68" s="14" t="s">
        <v>397</v>
      </c>
      <c r="C68" s="1" t="s">
        <v>228</v>
      </c>
      <c r="D68" s="38">
        <v>45019</v>
      </c>
      <c r="E68" s="14" t="s">
        <v>231</v>
      </c>
      <c r="F68" s="16">
        <v>5010401020483</v>
      </c>
      <c r="G68" s="17" t="s">
        <v>304</v>
      </c>
      <c r="H68" s="18" t="s">
        <v>309</v>
      </c>
      <c r="I68" s="18">
        <v>9590382</v>
      </c>
      <c r="J68" s="19" t="s">
        <v>52</v>
      </c>
      <c r="K68" s="20" t="s">
        <v>305</v>
      </c>
      <c r="L68" s="20">
        <v>0</v>
      </c>
      <c r="M68" s="21" t="s">
        <v>305</v>
      </c>
      <c r="N68" s="22">
        <v>0</v>
      </c>
      <c r="O68" s="31" t="str">
        <f>IF(A68="","",VLOOKUP(A68,#REF!,53,FALSE))</f>
        <v/>
      </c>
      <c r="P68" s="31" t="str">
        <f>IF(A68="","",IF(VLOOKUP(A68,#REF!,14,FALSE)="他官署で調達手続きを実施のため","×",IF(VLOOKUP(A68,#REF!,21,FALSE)="②同種の他の契約の予定価格を類推されるおそれがあるため公表しない","×","○")))</f>
        <v/>
      </c>
    </row>
    <row r="69" spans="1:16" s="31" customFormat="1" ht="60" customHeight="1" x14ac:dyDescent="0.2">
      <c r="A69" s="44"/>
      <c r="B69" s="14" t="s">
        <v>398</v>
      </c>
      <c r="C69" s="1" t="s">
        <v>227</v>
      </c>
      <c r="D69" s="38">
        <v>45019</v>
      </c>
      <c r="E69" s="14" t="s">
        <v>232</v>
      </c>
      <c r="F69" s="16">
        <v>3040001043108</v>
      </c>
      <c r="G69" s="17" t="s">
        <v>304</v>
      </c>
      <c r="H69" s="18" t="s">
        <v>309</v>
      </c>
      <c r="I69" s="18">
        <v>82390000</v>
      </c>
      <c r="J69" s="19" t="s">
        <v>52</v>
      </c>
      <c r="K69" s="20" t="s">
        <v>305</v>
      </c>
      <c r="L69" s="20">
        <v>0</v>
      </c>
      <c r="M69" s="21" t="s">
        <v>305</v>
      </c>
      <c r="N69" s="22">
        <v>0</v>
      </c>
      <c r="O69" s="31" t="str">
        <f>IF(A69="","",VLOOKUP(A69,#REF!,53,FALSE))</f>
        <v/>
      </c>
      <c r="P69" s="31" t="str">
        <f>IF(A69="","",IF(VLOOKUP(A69,#REF!,14,FALSE)="他官署で調達手続きを実施のため","×",IF(VLOOKUP(A69,#REF!,21,FALSE)="②同種の他の契約の予定価格を類推されるおそれがあるため公表しない","×","○")))</f>
        <v/>
      </c>
    </row>
    <row r="70" spans="1:16" s="31" customFormat="1" ht="60" customHeight="1" x14ac:dyDescent="0.2">
      <c r="A70" s="44"/>
      <c r="B70" s="14" t="s">
        <v>399</v>
      </c>
      <c r="C70" s="1" t="s">
        <v>228</v>
      </c>
      <c r="D70" s="38">
        <v>45019</v>
      </c>
      <c r="E70" s="14" t="s">
        <v>400</v>
      </c>
      <c r="F70" s="16">
        <v>3030001004845</v>
      </c>
      <c r="G70" s="17" t="s">
        <v>304</v>
      </c>
      <c r="H70" s="18" t="s">
        <v>309</v>
      </c>
      <c r="I70" s="18">
        <v>13437134</v>
      </c>
      <c r="J70" s="19" t="s">
        <v>52</v>
      </c>
      <c r="K70" s="20" t="s">
        <v>305</v>
      </c>
      <c r="L70" s="20">
        <v>0</v>
      </c>
      <c r="M70" s="21" t="s">
        <v>305</v>
      </c>
      <c r="N70" s="22">
        <v>0</v>
      </c>
      <c r="O70" s="31" t="str">
        <f>IF(A70="","",VLOOKUP(A70,#REF!,53,FALSE))</f>
        <v/>
      </c>
      <c r="P70" s="31" t="str">
        <f>IF(A70="","",IF(VLOOKUP(A70,#REF!,14,FALSE)="他官署で調達手続きを実施のため","×",IF(VLOOKUP(A70,#REF!,21,FALSE)="②同種の他の契約の予定価格を類推されるおそれがあるため公表しない","×","○")))</f>
        <v/>
      </c>
    </row>
    <row r="71" spans="1:16" s="31" customFormat="1" ht="60" customHeight="1" x14ac:dyDescent="0.2">
      <c r="A71" s="44"/>
      <c r="B71" s="14" t="s">
        <v>401</v>
      </c>
      <c r="C71" s="1" t="s">
        <v>402</v>
      </c>
      <c r="D71" s="38">
        <v>45019</v>
      </c>
      <c r="E71" s="14" t="s">
        <v>403</v>
      </c>
      <c r="F71" s="16">
        <v>7010801008903</v>
      </c>
      <c r="G71" s="17" t="s">
        <v>304</v>
      </c>
      <c r="H71" s="18" t="s">
        <v>309</v>
      </c>
      <c r="I71" s="18">
        <v>38071582</v>
      </c>
      <c r="J71" s="19" t="s">
        <v>52</v>
      </c>
      <c r="K71" s="20" t="s">
        <v>305</v>
      </c>
      <c r="L71" s="20">
        <v>0</v>
      </c>
      <c r="M71" s="21" t="s">
        <v>305</v>
      </c>
      <c r="N71" s="22">
        <v>0</v>
      </c>
      <c r="O71" s="31" t="str">
        <f>IF(A71="","",VLOOKUP(A71,#REF!,53,FALSE))</f>
        <v/>
      </c>
      <c r="P71" s="31" t="str">
        <f>IF(A71="","",IF(VLOOKUP(A71,#REF!,14,FALSE)="他官署で調達手続きを実施のため","×",IF(VLOOKUP(A71,#REF!,21,FALSE)="②同種の他の契約の予定価格を類推されるおそれがあるため公表しない","×","○")))</f>
        <v/>
      </c>
    </row>
    <row r="72" spans="1:16" s="31" customFormat="1" ht="60" customHeight="1" x14ac:dyDescent="0.2">
      <c r="A72" s="44"/>
      <c r="B72" s="14" t="s">
        <v>404</v>
      </c>
      <c r="C72" s="1" t="s">
        <v>405</v>
      </c>
      <c r="D72" s="38">
        <v>45019</v>
      </c>
      <c r="E72" s="14" t="s">
        <v>406</v>
      </c>
      <c r="F72" s="16">
        <v>7011101078389</v>
      </c>
      <c r="G72" s="17" t="s">
        <v>304</v>
      </c>
      <c r="H72" s="18" t="s">
        <v>309</v>
      </c>
      <c r="I72" s="18">
        <v>2782559</v>
      </c>
      <c r="J72" s="19" t="s">
        <v>52</v>
      </c>
      <c r="K72" s="20" t="s">
        <v>305</v>
      </c>
      <c r="L72" s="20">
        <v>0</v>
      </c>
      <c r="M72" s="21" t="s">
        <v>305</v>
      </c>
      <c r="N72" s="22">
        <v>0</v>
      </c>
      <c r="O72" s="31" t="str">
        <f>IF(A72="","",VLOOKUP(A72,#REF!,53,FALSE))</f>
        <v/>
      </c>
      <c r="P72" s="31" t="str">
        <f>IF(A72="","",IF(VLOOKUP(A72,#REF!,14,FALSE)="他官署で調達手続きを実施のため","×",IF(VLOOKUP(A72,#REF!,21,FALSE)="②同種の他の契約の予定価格を類推されるおそれがあるため公表しない","×","○")))</f>
        <v/>
      </c>
    </row>
    <row r="73" spans="1:16" s="31" customFormat="1" ht="60" customHeight="1" x14ac:dyDescent="0.2">
      <c r="A73" s="44"/>
      <c r="B73" s="14" t="s">
        <v>407</v>
      </c>
      <c r="C73" s="1" t="s">
        <v>90</v>
      </c>
      <c r="D73" s="38">
        <v>45019</v>
      </c>
      <c r="E73" s="14" t="s">
        <v>408</v>
      </c>
      <c r="F73" s="16">
        <v>3110001002270</v>
      </c>
      <c r="G73" s="17" t="s">
        <v>304</v>
      </c>
      <c r="H73" s="18" t="s">
        <v>309</v>
      </c>
      <c r="I73" s="18">
        <v>1848000</v>
      </c>
      <c r="J73" s="19" t="s">
        <v>52</v>
      </c>
      <c r="K73" s="20" t="s">
        <v>305</v>
      </c>
      <c r="L73" s="20">
        <v>0</v>
      </c>
      <c r="M73" s="21" t="s">
        <v>305</v>
      </c>
      <c r="N73" s="22">
        <v>0</v>
      </c>
      <c r="O73" s="31" t="str">
        <f>IF(A73="","",VLOOKUP(A73,#REF!,53,FALSE))</f>
        <v/>
      </c>
      <c r="P73" s="31" t="str">
        <f>IF(A73="","",IF(VLOOKUP(A73,#REF!,14,FALSE)="他官署で調達手続きを実施のため","×",IF(VLOOKUP(A73,#REF!,21,FALSE)="②同種の他の契約の予定価格を類推されるおそれがあるため公表しない","×","○")))</f>
        <v/>
      </c>
    </row>
    <row r="74" spans="1:16" s="31" customFormat="1" ht="60" customHeight="1" x14ac:dyDescent="0.2">
      <c r="A74" s="44"/>
      <c r="B74" s="14" t="s">
        <v>409</v>
      </c>
      <c r="C74" s="1" t="s">
        <v>90</v>
      </c>
      <c r="D74" s="38">
        <v>45019</v>
      </c>
      <c r="E74" s="14" t="s">
        <v>410</v>
      </c>
      <c r="F74" s="16">
        <v>1040002096420</v>
      </c>
      <c r="G74" s="17" t="s">
        <v>304</v>
      </c>
      <c r="H74" s="18" t="s">
        <v>309</v>
      </c>
      <c r="I74" s="18">
        <v>4070000</v>
      </c>
      <c r="J74" s="19" t="s">
        <v>52</v>
      </c>
      <c r="K74" s="20" t="s">
        <v>305</v>
      </c>
      <c r="L74" s="20">
        <v>0</v>
      </c>
      <c r="M74" s="21" t="s">
        <v>305</v>
      </c>
      <c r="N74" s="22">
        <v>0</v>
      </c>
      <c r="O74" s="31" t="str">
        <f>IF(A74="","",VLOOKUP(A74,#REF!,53,FALSE))</f>
        <v/>
      </c>
      <c r="P74" s="31" t="str">
        <f>IF(A74="","",IF(VLOOKUP(A74,#REF!,14,FALSE)="他官署で調達手続きを実施のため","×",IF(VLOOKUP(A74,#REF!,21,FALSE)="②同種の他の契約の予定価格を類推されるおそれがあるため公表しない","×","○")))</f>
        <v/>
      </c>
    </row>
    <row r="75" spans="1:16" s="31" customFormat="1" ht="60" customHeight="1" x14ac:dyDescent="0.2">
      <c r="A75" s="44"/>
      <c r="B75" s="14" t="s">
        <v>411</v>
      </c>
      <c r="C75" s="1" t="s">
        <v>90</v>
      </c>
      <c r="D75" s="38">
        <v>45019</v>
      </c>
      <c r="E75" s="14" t="s">
        <v>412</v>
      </c>
      <c r="F75" s="16">
        <v>2012801000745</v>
      </c>
      <c r="G75" s="17" t="s">
        <v>304</v>
      </c>
      <c r="H75" s="18" t="s">
        <v>309</v>
      </c>
      <c r="I75" s="18">
        <v>1298000</v>
      </c>
      <c r="J75" s="19" t="s">
        <v>52</v>
      </c>
      <c r="K75" s="20" t="s">
        <v>305</v>
      </c>
      <c r="L75" s="20">
        <v>0</v>
      </c>
      <c r="M75" s="21" t="s">
        <v>305</v>
      </c>
      <c r="N75" s="22">
        <v>0</v>
      </c>
      <c r="O75" s="31" t="str">
        <f>IF(A75="","",VLOOKUP(A75,#REF!,53,FALSE))</f>
        <v/>
      </c>
      <c r="P75" s="31" t="str">
        <f>IF(A75="","",IF(VLOOKUP(A75,#REF!,14,FALSE)="他官署で調達手続きを実施のため","×",IF(VLOOKUP(A75,#REF!,21,FALSE)="②同種の他の契約の予定価格を類推されるおそれがあるため公表しない","×","○")))</f>
        <v/>
      </c>
    </row>
    <row r="76" spans="1:16" s="31" customFormat="1" ht="60" customHeight="1" x14ac:dyDescent="0.2">
      <c r="A76" s="44"/>
      <c r="B76" s="14" t="s">
        <v>413</v>
      </c>
      <c r="C76" s="1" t="s">
        <v>90</v>
      </c>
      <c r="D76" s="38">
        <v>45019</v>
      </c>
      <c r="E76" s="14" t="s">
        <v>414</v>
      </c>
      <c r="F76" s="16">
        <v>6010601022840</v>
      </c>
      <c r="G76" s="17" t="s">
        <v>304</v>
      </c>
      <c r="H76" s="18" t="s">
        <v>309</v>
      </c>
      <c r="I76" s="18">
        <v>5319600</v>
      </c>
      <c r="J76" s="19" t="s">
        <v>52</v>
      </c>
      <c r="K76" s="20" t="s">
        <v>305</v>
      </c>
      <c r="L76" s="20">
        <v>0</v>
      </c>
      <c r="M76" s="21" t="s">
        <v>305</v>
      </c>
      <c r="N76" s="22">
        <v>0</v>
      </c>
      <c r="O76" s="31" t="str">
        <f>IF(A76="","",VLOOKUP(A76,#REF!,53,FALSE))</f>
        <v/>
      </c>
      <c r="P76" s="31" t="str">
        <f>IF(A76="","",IF(VLOOKUP(A76,#REF!,14,FALSE)="他官署で調達手続きを実施のため","×",IF(VLOOKUP(A76,#REF!,21,FALSE)="②同種の他の契約の予定価格を類推されるおそれがあるため公表しない","×","○")))</f>
        <v/>
      </c>
    </row>
    <row r="77" spans="1:16" s="31" customFormat="1" ht="60" customHeight="1" x14ac:dyDescent="0.2">
      <c r="A77" s="44"/>
      <c r="B77" s="14" t="s">
        <v>415</v>
      </c>
      <c r="C77" s="1" t="s">
        <v>402</v>
      </c>
      <c r="D77" s="38">
        <v>45019</v>
      </c>
      <c r="E77" s="14" t="s">
        <v>416</v>
      </c>
      <c r="F77" s="16">
        <v>7040001076153</v>
      </c>
      <c r="G77" s="17" t="s">
        <v>304</v>
      </c>
      <c r="H77" s="18" t="s">
        <v>309</v>
      </c>
      <c r="I77" s="18">
        <v>26786360</v>
      </c>
      <c r="J77" s="19" t="s">
        <v>52</v>
      </c>
      <c r="K77" s="20" t="s">
        <v>305</v>
      </c>
      <c r="L77" s="20">
        <v>0</v>
      </c>
      <c r="M77" s="21" t="s">
        <v>305</v>
      </c>
      <c r="N77" s="22">
        <v>0</v>
      </c>
      <c r="O77" s="31" t="str">
        <f>IF(A77="","",VLOOKUP(A77,#REF!,53,FALSE))</f>
        <v/>
      </c>
      <c r="P77" s="31" t="str">
        <f>IF(A77="","",IF(VLOOKUP(A77,#REF!,14,FALSE)="他官署で調達手続きを実施のため","×",IF(VLOOKUP(A77,#REF!,21,FALSE)="②同種の他の契約の予定価格を類推されるおそれがあるため公表しない","×","○")))</f>
        <v/>
      </c>
    </row>
    <row r="78" spans="1:16" s="31" customFormat="1" ht="60" customHeight="1" x14ac:dyDescent="0.2">
      <c r="A78" s="44"/>
      <c r="B78" s="14" t="s">
        <v>417</v>
      </c>
      <c r="C78" s="1" t="s">
        <v>110</v>
      </c>
      <c r="D78" s="38">
        <v>45019</v>
      </c>
      <c r="E78" s="14" t="s">
        <v>418</v>
      </c>
      <c r="F78" s="16">
        <v>7011801002912</v>
      </c>
      <c r="G78" s="17" t="s">
        <v>304</v>
      </c>
      <c r="H78" s="18" t="s">
        <v>309</v>
      </c>
      <c r="I78" s="18" t="s">
        <v>419</v>
      </c>
      <c r="J78" s="19" t="s">
        <v>52</v>
      </c>
      <c r="K78" s="20" t="s">
        <v>305</v>
      </c>
      <c r="L78" s="20">
        <v>0</v>
      </c>
      <c r="M78" s="21" t="s">
        <v>305</v>
      </c>
      <c r="N78" s="22" t="s">
        <v>296</v>
      </c>
      <c r="O78" s="31" t="str">
        <f>IF(A78="","",VLOOKUP(A78,#REF!,53,FALSE))</f>
        <v/>
      </c>
      <c r="P78" s="31" t="str">
        <f>IF(A78="","",IF(VLOOKUP(A78,#REF!,14,FALSE)="他官署で調達手続きを実施のため","×",IF(VLOOKUP(A78,#REF!,21,FALSE)="②同種の他の契約の予定価格を類推されるおそれがあるため公表しない","×","○")))</f>
        <v/>
      </c>
    </row>
    <row r="79" spans="1:16" s="31" customFormat="1" ht="60" customHeight="1" x14ac:dyDescent="0.2">
      <c r="A79" s="44"/>
      <c r="B79" s="14" t="s">
        <v>420</v>
      </c>
      <c r="C79" s="1" t="s">
        <v>103</v>
      </c>
      <c r="D79" s="38">
        <v>45019</v>
      </c>
      <c r="E79" s="14" t="s">
        <v>265</v>
      </c>
      <c r="F79" s="16">
        <v>4010401050341</v>
      </c>
      <c r="G79" s="17" t="s">
        <v>304</v>
      </c>
      <c r="H79" s="18" t="s">
        <v>38</v>
      </c>
      <c r="I79" s="18">
        <v>4253436</v>
      </c>
      <c r="J79" s="19" t="s">
        <v>52</v>
      </c>
      <c r="K79" s="20" t="s">
        <v>305</v>
      </c>
      <c r="L79" s="20">
        <v>0</v>
      </c>
      <c r="M79" s="21" t="s">
        <v>305</v>
      </c>
      <c r="N79" s="22">
        <v>0</v>
      </c>
      <c r="O79" s="31" t="str">
        <f>IF(A79="","",VLOOKUP(A79,#REF!,53,FALSE))</f>
        <v/>
      </c>
      <c r="P79" s="31" t="str">
        <f>IF(A79="","",IF(VLOOKUP(A79,#REF!,14,FALSE)="他官署で調達手続きを実施のため","×",IF(VLOOKUP(A79,#REF!,21,FALSE)="②同種の他の契約の予定価格を類推されるおそれがあるため公表しない","×","○")))</f>
        <v/>
      </c>
    </row>
    <row r="80" spans="1:16" s="31" customFormat="1" ht="60" customHeight="1" x14ac:dyDescent="0.2">
      <c r="A80" s="44"/>
      <c r="B80" s="14" t="s">
        <v>421</v>
      </c>
      <c r="C80" s="1" t="s">
        <v>103</v>
      </c>
      <c r="D80" s="38">
        <v>45019</v>
      </c>
      <c r="E80" s="14" t="s">
        <v>266</v>
      </c>
      <c r="F80" s="16">
        <v>9010401029819</v>
      </c>
      <c r="G80" s="17" t="s">
        <v>304</v>
      </c>
      <c r="H80" s="18" t="s">
        <v>38</v>
      </c>
      <c r="I80" s="18">
        <v>949097</v>
      </c>
      <c r="J80" s="19" t="s">
        <v>52</v>
      </c>
      <c r="K80" s="20" t="s">
        <v>305</v>
      </c>
      <c r="L80" s="20">
        <v>0</v>
      </c>
      <c r="M80" s="21" t="s">
        <v>305</v>
      </c>
      <c r="N80" s="22">
        <v>0</v>
      </c>
      <c r="O80" s="31" t="str">
        <f>IF(A80="","",VLOOKUP(A80,#REF!,53,FALSE))</f>
        <v/>
      </c>
      <c r="P80" s="31" t="str">
        <f>IF(A80="","",IF(VLOOKUP(A80,#REF!,14,FALSE)="他官署で調達手続きを実施のため","×",IF(VLOOKUP(A80,#REF!,21,FALSE)="②同種の他の契約の予定価格を類推されるおそれがあるため公表しない","×","○")))</f>
        <v/>
      </c>
    </row>
    <row r="81" spans="1:16" s="31" customFormat="1" ht="60" customHeight="1" x14ac:dyDescent="0.2">
      <c r="A81" s="44"/>
      <c r="B81" s="14" t="s">
        <v>267</v>
      </c>
      <c r="C81" s="1" t="s">
        <v>268</v>
      </c>
      <c r="D81" s="38">
        <v>45019</v>
      </c>
      <c r="E81" s="14" t="s">
        <v>269</v>
      </c>
      <c r="F81" s="16">
        <v>2010001143282</v>
      </c>
      <c r="G81" s="17" t="s">
        <v>304</v>
      </c>
      <c r="H81" s="18" t="s">
        <v>38</v>
      </c>
      <c r="I81" s="18">
        <v>12131256</v>
      </c>
      <c r="J81" s="19" t="s">
        <v>52</v>
      </c>
      <c r="K81" s="20" t="s">
        <v>305</v>
      </c>
      <c r="L81" s="20">
        <v>0</v>
      </c>
      <c r="M81" s="21" t="s">
        <v>305</v>
      </c>
      <c r="N81" s="22">
        <v>0</v>
      </c>
      <c r="O81" s="31" t="str">
        <f>IF(A81="","",VLOOKUP(A81,#REF!,53,FALSE))</f>
        <v/>
      </c>
      <c r="P81" s="31" t="str">
        <f>IF(A81="","",IF(VLOOKUP(A81,#REF!,14,FALSE)="他官署で調達手続きを実施のため","×",IF(VLOOKUP(A81,#REF!,21,FALSE)="②同種の他の契約の予定価格を類推されるおそれがあるため公表しない","×","○")))</f>
        <v/>
      </c>
    </row>
    <row r="82" spans="1:16" s="31" customFormat="1" ht="60" customHeight="1" x14ac:dyDescent="0.2">
      <c r="A82" s="44"/>
      <c r="B82" s="14" t="s">
        <v>270</v>
      </c>
      <c r="C82" s="1" t="s">
        <v>268</v>
      </c>
      <c r="D82" s="38">
        <v>45019</v>
      </c>
      <c r="E82" s="14" t="s">
        <v>422</v>
      </c>
      <c r="F82" s="16">
        <v>3010901005416</v>
      </c>
      <c r="G82" s="17" t="s">
        <v>304</v>
      </c>
      <c r="H82" s="18" t="s">
        <v>38</v>
      </c>
      <c r="I82" s="18" t="s">
        <v>423</v>
      </c>
      <c r="J82" s="19" t="s">
        <v>52</v>
      </c>
      <c r="K82" s="20" t="s">
        <v>305</v>
      </c>
      <c r="L82" s="20">
        <v>0</v>
      </c>
      <c r="M82" s="21" t="s">
        <v>305</v>
      </c>
      <c r="N82" s="22" t="s">
        <v>299</v>
      </c>
      <c r="O82" s="31" t="str">
        <f>IF(A82="","",VLOOKUP(A82,#REF!,53,FALSE))</f>
        <v/>
      </c>
      <c r="P82" s="31" t="str">
        <f>IF(A82="","",IF(VLOOKUP(A82,#REF!,14,FALSE)="他官署で調達手続きを実施のため","×",IF(VLOOKUP(A82,#REF!,21,FALSE)="②同種の他の契約の予定価格を類推されるおそれがあるため公表しない","×","○")))</f>
        <v/>
      </c>
    </row>
    <row r="83" spans="1:16" s="31" customFormat="1" ht="60" customHeight="1" x14ac:dyDescent="0.2">
      <c r="A83" s="44"/>
      <c r="B83" s="14" t="s">
        <v>271</v>
      </c>
      <c r="C83" s="1" t="s">
        <v>268</v>
      </c>
      <c r="D83" s="38">
        <v>45019</v>
      </c>
      <c r="E83" s="14" t="s">
        <v>424</v>
      </c>
      <c r="F83" s="16">
        <v>1010405002003</v>
      </c>
      <c r="G83" s="17" t="s">
        <v>304</v>
      </c>
      <c r="H83" s="18" t="s">
        <v>38</v>
      </c>
      <c r="I83" s="18" t="s">
        <v>425</v>
      </c>
      <c r="J83" s="19" t="s">
        <v>52</v>
      </c>
      <c r="K83" s="20" t="s">
        <v>305</v>
      </c>
      <c r="L83" s="20">
        <v>0</v>
      </c>
      <c r="M83" s="21" t="s">
        <v>305</v>
      </c>
      <c r="N83" s="22">
        <v>0</v>
      </c>
      <c r="O83" s="31" t="str">
        <f>IF(A83="","",VLOOKUP(A83,#REF!,53,FALSE))</f>
        <v/>
      </c>
      <c r="P83" s="31" t="str">
        <f>IF(A83="","",IF(VLOOKUP(A83,#REF!,14,FALSE)="他官署で調達手続きを実施のため","×",IF(VLOOKUP(A83,#REF!,21,FALSE)="②同種の他の契約の予定価格を類推されるおそれがあるため公表しない","×","○")))</f>
        <v/>
      </c>
    </row>
    <row r="84" spans="1:16" s="31" customFormat="1" ht="60" customHeight="1" x14ac:dyDescent="0.2">
      <c r="A84" s="44"/>
      <c r="B84" s="14" t="s">
        <v>272</v>
      </c>
      <c r="C84" s="1" t="s">
        <v>268</v>
      </c>
      <c r="D84" s="38">
        <v>45019</v>
      </c>
      <c r="E84" s="14" t="s">
        <v>426</v>
      </c>
      <c r="F84" s="16">
        <v>8010001016251</v>
      </c>
      <c r="G84" s="17" t="s">
        <v>304</v>
      </c>
      <c r="H84" s="18" t="s">
        <v>38</v>
      </c>
      <c r="I84" s="18" t="s">
        <v>273</v>
      </c>
      <c r="J84" s="19" t="s">
        <v>52</v>
      </c>
      <c r="K84" s="20" t="s">
        <v>305</v>
      </c>
      <c r="L84" s="20">
        <v>0</v>
      </c>
      <c r="M84" s="21" t="s">
        <v>305</v>
      </c>
      <c r="N84" s="22" t="s">
        <v>300</v>
      </c>
      <c r="O84" s="31" t="str">
        <f>IF(A84="","",VLOOKUP(A84,#REF!,53,FALSE))</f>
        <v/>
      </c>
      <c r="P84" s="31" t="str">
        <f>IF(A84="","",IF(VLOOKUP(A84,#REF!,14,FALSE)="他官署で調達手続きを実施のため","×",IF(VLOOKUP(A84,#REF!,21,FALSE)="②同種の他の契約の予定価格を類推されるおそれがあるため公表しない","×","○")))</f>
        <v/>
      </c>
    </row>
    <row r="85" spans="1:16" s="31" customFormat="1" ht="60" customHeight="1" x14ac:dyDescent="0.2">
      <c r="A85" s="44"/>
      <c r="B85" s="14" t="s">
        <v>427</v>
      </c>
      <c r="C85" s="1" t="s">
        <v>268</v>
      </c>
      <c r="D85" s="38">
        <v>45019</v>
      </c>
      <c r="E85" s="14" t="s">
        <v>274</v>
      </c>
      <c r="F85" s="16">
        <v>8010601005356</v>
      </c>
      <c r="G85" s="17" t="s">
        <v>304</v>
      </c>
      <c r="H85" s="18" t="s">
        <v>38</v>
      </c>
      <c r="I85" s="18" t="s">
        <v>428</v>
      </c>
      <c r="J85" s="19" t="s">
        <v>52</v>
      </c>
      <c r="K85" s="20" t="s">
        <v>305</v>
      </c>
      <c r="L85" s="20">
        <v>0</v>
      </c>
      <c r="M85" s="21" t="s">
        <v>305</v>
      </c>
      <c r="N85" s="22" t="s">
        <v>301</v>
      </c>
      <c r="O85" s="31" t="str">
        <f>IF(A85="","",VLOOKUP(A85,#REF!,53,FALSE))</f>
        <v/>
      </c>
      <c r="P85" s="31" t="str">
        <f>IF(A85="","",IF(VLOOKUP(A85,#REF!,14,FALSE)="他官署で調達手続きを実施のため","×",IF(VLOOKUP(A85,#REF!,21,FALSE)="②同種の他の契約の予定価格を類推されるおそれがあるため公表しない","×","○")))</f>
        <v/>
      </c>
    </row>
    <row r="86" spans="1:16" ht="60" customHeight="1" x14ac:dyDescent="0.2">
      <c r="A86" s="44"/>
      <c r="B86" s="14" t="s">
        <v>429</v>
      </c>
      <c r="C86" s="1" t="s">
        <v>106</v>
      </c>
      <c r="D86" s="38">
        <v>45019</v>
      </c>
      <c r="E86" s="14" t="s">
        <v>275</v>
      </c>
      <c r="F86" s="16">
        <v>9010501005298</v>
      </c>
      <c r="G86" s="17" t="s">
        <v>304</v>
      </c>
      <c r="H86" s="18" t="s">
        <v>38</v>
      </c>
      <c r="I86" s="18">
        <v>2963922</v>
      </c>
      <c r="J86" s="19" t="s">
        <v>52</v>
      </c>
      <c r="K86" s="20" t="s">
        <v>305</v>
      </c>
      <c r="L86" s="20">
        <v>0</v>
      </c>
      <c r="M86" s="21" t="s">
        <v>305</v>
      </c>
      <c r="N86" s="22">
        <v>0</v>
      </c>
      <c r="O86" s="31" t="str">
        <f>IF(A86="","",VLOOKUP(A86,#REF!,53,FALSE))</f>
        <v/>
      </c>
      <c r="P86" s="31" t="str">
        <f>IF(A86="","",IF(VLOOKUP(A86,#REF!,14,FALSE)="他官署で調達手続きを実施のため","×",IF(VLOOKUP(A86,#REF!,21,FALSE)="②同種の他の契約の予定価格を類推されるおそれがあるため公表しない","×","○")))</f>
        <v/>
      </c>
    </row>
    <row r="87" spans="1:16" ht="60" customHeight="1" x14ac:dyDescent="0.2">
      <c r="A87" s="44"/>
      <c r="B87" s="14" t="s">
        <v>276</v>
      </c>
      <c r="C87" s="1" t="s">
        <v>106</v>
      </c>
      <c r="D87" s="38">
        <v>45019</v>
      </c>
      <c r="E87" s="14" t="s">
        <v>277</v>
      </c>
      <c r="F87" s="16">
        <v>4030001006337</v>
      </c>
      <c r="G87" s="17" t="s">
        <v>304</v>
      </c>
      <c r="H87" s="18" t="s">
        <v>38</v>
      </c>
      <c r="I87" s="18">
        <v>845790</v>
      </c>
      <c r="J87" s="19" t="s">
        <v>52</v>
      </c>
      <c r="K87" s="20" t="s">
        <v>305</v>
      </c>
      <c r="L87" s="20">
        <v>0</v>
      </c>
      <c r="M87" s="21" t="s">
        <v>305</v>
      </c>
      <c r="N87" s="22">
        <v>0</v>
      </c>
      <c r="O87" s="31" t="str">
        <f>IF(A87="","",VLOOKUP(A87,#REF!,53,FALSE))</f>
        <v/>
      </c>
      <c r="P87" s="31" t="str">
        <f>IF(A87="","",IF(VLOOKUP(A87,#REF!,14,FALSE)="他官署で調達手続きを実施のため","×",IF(VLOOKUP(A87,#REF!,21,FALSE)="②同種の他の契約の予定価格を類推されるおそれがあるため公表しない","×","○")))</f>
        <v/>
      </c>
    </row>
    <row r="88" spans="1:16" ht="60" customHeight="1" x14ac:dyDescent="0.2">
      <c r="A88" s="44"/>
      <c r="B88" s="14" t="s">
        <v>278</v>
      </c>
      <c r="C88" s="1" t="s">
        <v>106</v>
      </c>
      <c r="D88" s="38">
        <v>45019</v>
      </c>
      <c r="E88" s="14" t="s">
        <v>430</v>
      </c>
      <c r="F88" s="16">
        <v>8050001000037</v>
      </c>
      <c r="G88" s="17" t="s">
        <v>304</v>
      </c>
      <c r="H88" s="18" t="s">
        <v>38</v>
      </c>
      <c r="I88" s="18">
        <v>183529</v>
      </c>
      <c r="J88" s="19" t="s">
        <v>52</v>
      </c>
      <c r="K88" s="20" t="s">
        <v>305</v>
      </c>
      <c r="L88" s="20">
        <v>0</v>
      </c>
      <c r="M88" s="21" t="s">
        <v>305</v>
      </c>
      <c r="N88" s="22">
        <v>0</v>
      </c>
      <c r="O88" s="31" t="str">
        <f>IF(A88="","",VLOOKUP(A88,#REF!,53,FALSE))</f>
        <v/>
      </c>
      <c r="P88" s="31" t="str">
        <f>IF(A88="","",IF(VLOOKUP(A88,#REF!,14,FALSE)="他官署で調達手続きを実施のため","×",IF(VLOOKUP(A88,#REF!,21,FALSE)="②同種の他の契約の予定価格を類推されるおそれがあるため公表しない","×","○")))</f>
        <v/>
      </c>
    </row>
    <row r="89" spans="1:16" ht="60" customHeight="1" x14ac:dyDescent="0.2">
      <c r="A89" s="44"/>
      <c r="B89" s="14" t="s">
        <v>279</v>
      </c>
      <c r="C89" s="1" t="s">
        <v>280</v>
      </c>
      <c r="D89" s="38">
        <v>45019</v>
      </c>
      <c r="E89" s="14" t="s">
        <v>281</v>
      </c>
      <c r="F89" s="16">
        <v>4390001011953</v>
      </c>
      <c r="G89" s="17" t="s">
        <v>304</v>
      </c>
      <c r="H89" s="18" t="s">
        <v>38</v>
      </c>
      <c r="I89" s="18">
        <v>12408</v>
      </c>
      <c r="J89" s="19" t="s">
        <v>52</v>
      </c>
      <c r="K89" s="20" t="s">
        <v>305</v>
      </c>
      <c r="L89" s="20">
        <v>0</v>
      </c>
      <c r="M89" s="21" t="s">
        <v>305</v>
      </c>
      <c r="N89" s="22">
        <v>0</v>
      </c>
      <c r="O89" s="31" t="str">
        <f>IF(A89="","",VLOOKUP(A89,#REF!,53,FALSE))</f>
        <v/>
      </c>
      <c r="P89" s="31" t="str">
        <f>IF(A89="","",IF(VLOOKUP(A89,#REF!,14,FALSE)="他官署で調達手続きを実施のため","×",IF(VLOOKUP(A89,#REF!,21,FALSE)="②同種の他の契約の予定価格を類推されるおそれがあるため公表しない","×","○")))</f>
        <v/>
      </c>
    </row>
    <row r="90" spans="1:16" ht="60" customHeight="1" x14ac:dyDescent="0.2">
      <c r="A90" s="44"/>
      <c r="B90" s="14" t="s">
        <v>431</v>
      </c>
      <c r="C90" s="1" t="s">
        <v>90</v>
      </c>
      <c r="D90" s="38">
        <v>45019</v>
      </c>
      <c r="E90" s="14" t="s">
        <v>282</v>
      </c>
      <c r="F90" s="16">
        <v>9010001043154</v>
      </c>
      <c r="G90" s="17" t="s">
        <v>304</v>
      </c>
      <c r="H90" s="18" t="s">
        <v>309</v>
      </c>
      <c r="I90" s="18" t="s">
        <v>432</v>
      </c>
      <c r="J90" s="19" t="s">
        <v>52</v>
      </c>
      <c r="K90" s="20" t="s">
        <v>305</v>
      </c>
      <c r="L90" s="20">
        <v>0</v>
      </c>
      <c r="M90" s="21" t="s">
        <v>305</v>
      </c>
      <c r="N90" s="22">
        <v>0</v>
      </c>
      <c r="O90" s="31" t="str">
        <f>IF(A90="","",VLOOKUP(A90,#REF!,53,FALSE))</f>
        <v/>
      </c>
      <c r="P90" s="31" t="str">
        <f>IF(A90="","",IF(VLOOKUP(A90,#REF!,14,FALSE)="他官署で調達手続きを実施のため","×",IF(VLOOKUP(A90,#REF!,21,FALSE)="②同種の他の契約の予定価格を類推されるおそれがあるため公表しない","×","○")))</f>
        <v/>
      </c>
    </row>
    <row r="91" spans="1:16" ht="60" customHeight="1" x14ac:dyDescent="0.2">
      <c r="A91" s="44"/>
      <c r="B91" s="14" t="s">
        <v>283</v>
      </c>
      <c r="C91" s="1" t="s">
        <v>90</v>
      </c>
      <c r="D91" s="38">
        <v>45019</v>
      </c>
      <c r="E91" s="14" t="s">
        <v>284</v>
      </c>
      <c r="F91" s="16">
        <v>5012402022392</v>
      </c>
      <c r="G91" s="17" t="s">
        <v>359</v>
      </c>
      <c r="H91" s="18" t="s">
        <v>309</v>
      </c>
      <c r="I91" s="18">
        <v>5659780</v>
      </c>
      <c r="J91" s="19" t="s">
        <v>52</v>
      </c>
      <c r="K91" s="20" t="s">
        <v>305</v>
      </c>
      <c r="L91" s="20">
        <v>0</v>
      </c>
      <c r="M91" s="21" t="s">
        <v>305</v>
      </c>
      <c r="N91" s="22">
        <v>0</v>
      </c>
      <c r="O91" s="31" t="str">
        <f>IF(A91="","",VLOOKUP(A91,#REF!,53,FALSE))</f>
        <v/>
      </c>
      <c r="P91" s="31" t="str">
        <f>IF(A91="","",IF(VLOOKUP(A91,#REF!,14,FALSE)="他官署で調達手続きを実施のため","×",IF(VLOOKUP(A91,#REF!,21,FALSE)="②同種の他の契約の予定価格を類推されるおそれがあるため公表しない","×","○")))</f>
        <v/>
      </c>
    </row>
    <row r="92" spans="1:16" ht="60" customHeight="1" x14ac:dyDescent="0.2">
      <c r="A92" s="44"/>
      <c r="B92" s="14" t="s">
        <v>285</v>
      </c>
      <c r="C92" s="1" t="s">
        <v>90</v>
      </c>
      <c r="D92" s="38">
        <v>45019</v>
      </c>
      <c r="E92" s="14" t="s">
        <v>284</v>
      </c>
      <c r="F92" s="16">
        <v>5012402022392</v>
      </c>
      <c r="G92" s="17" t="s">
        <v>359</v>
      </c>
      <c r="H92" s="18" t="s">
        <v>309</v>
      </c>
      <c r="I92" s="18">
        <v>3151770</v>
      </c>
      <c r="J92" s="19" t="s">
        <v>52</v>
      </c>
      <c r="K92" s="20" t="s">
        <v>305</v>
      </c>
      <c r="L92" s="20">
        <v>0</v>
      </c>
      <c r="M92" s="21" t="s">
        <v>305</v>
      </c>
      <c r="N92" s="22">
        <v>0</v>
      </c>
      <c r="O92" s="31" t="str">
        <f>IF(A92="","",VLOOKUP(A92,#REF!,53,FALSE))</f>
        <v/>
      </c>
      <c r="P92" s="31" t="str">
        <f>IF(A92="","",IF(VLOOKUP(A92,#REF!,14,FALSE)="他官署で調達手続きを実施のため","×",IF(VLOOKUP(A92,#REF!,21,FALSE)="②同種の他の契約の予定価格を類推されるおそれがあるため公表しない","×","○")))</f>
        <v/>
      </c>
    </row>
    <row r="93" spans="1:16" ht="60" customHeight="1" x14ac:dyDescent="0.2">
      <c r="A93" s="44"/>
      <c r="B93" s="14" t="s">
        <v>286</v>
      </c>
      <c r="C93" s="1" t="s">
        <v>90</v>
      </c>
      <c r="D93" s="38">
        <v>45019</v>
      </c>
      <c r="E93" s="14" t="s">
        <v>284</v>
      </c>
      <c r="F93" s="16">
        <v>5012402022392</v>
      </c>
      <c r="G93" s="17" t="s">
        <v>359</v>
      </c>
      <c r="H93" s="18" t="s">
        <v>309</v>
      </c>
      <c r="I93" s="18">
        <v>3530320</v>
      </c>
      <c r="J93" s="19" t="s">
        <v>52</v>
      </c>
      <c r="K93" s="20" t="s">
        <v>305</v>
      </c>
      <c r="L93" s="20">
        <v>0</v>
      </c>
      <c r="M93" s="21" t="s">
        <v>305</v>
      </c>
      <c r="N93" s="22">
        <v>0</v>
      </c>
      <c r="O93" s="31" t="str">
        <f>IF(A93="","",VLOOKUP(A93,#REF!,53,FALSE))</f>
        <v/>
      </c>
      <c r="P93" s="31" t="str">
        <f>IF(A93="","",IF(VLOOKUP(A93,#REF!,14,FALSE)="他官署で調達手続きを実施のため","×",IF(VLOOKUP(A93,#REF!,21,FALSE)="②同種の他の契約の予定価格を類推されるおそれがあるため公表しない","×","○")))</f>
        <v/>
      </c>
    </row>
    <row r="94" spans="1:16" ht="60" customHeight="1" x14ac:dyDescent="0.2">
      <c r="A94" s="44"/>
      <c r="B94" s="14" t="s">
        <v>287</v>
      </c>
      <c r="C94" s="1" t="s">
        <v>90</v>
      </c>
      <c r="D94" s="38">
        <v>45019</v>
      </c>
      <c r="E94" s="14" t="s">
        <v>284</v>
      </c>
      <c r="F94" s="16">
        <v>5012402022392</v>
      </c>
      <c r="G94" s="17" t="s">
        <v>359</v>
      </c>
      <c r="H94" s="18" t="s">
        <v>309</v>
      </c>
      <c r="I94" s="18">
        <v>3934390</v>
      </c>
      <c r="J94" s="19" t="s">
        <v>52</v>
      </c>
      <c r="K94" s="20" t="s">
        <v>305</v>
      </c>
      <c r="L94" s="20">
        <v>0</v>
      </c>
      <c r="M94" s="21" t="s">
        <v>305</v>
      </c>
      <c r="N94" s="22">
        <v>0</v>
      </c>
      <c r="O94" s="31" t="str">
        <f>IF(A94="","",VLOOKUP(A94,#REF!,53,FALSE))</f>
        <v/>
      </c>
      <c r="P94" s="31" t="str">
        <f>IF(A94="","",IF(VLOOKUP(A94,#REF!,14,FALSE)="他官署で調達手続きを実施のため","×",IF(VLOOKUP(A94,#REF!,21,FALSE)="②同種の他の契約の予定価格を類推されるおそれがあるため公表しない","×","○")))</f>
        <v/>
      </c>
    </row>
    <row r="95" spans="1:16" ht="60" customHeight="1" x14ac:dyDescent="0.2">
      <c r="A95" s="44"/>
      <c r="B95" s="14" t="s">
        <v>291</v>
      </c>
      <c r="C95" s="1" t="s">
        <v>90</v>
      </c>
      <c r="D95" s="38">
        <v>45021</v>
      </c>
      <c r="E95" s="14" t="s">
        <v>292</v>
      </c>
      <c r="F95" s="16">
        <v>5040001107372</v>
      </c>
      <c r="G95" s="17" t="s">
        <v>359</v>
      </c>
      <c r="H95" s="18" t="s">
        <v>309</v>
      </c>
      <c r="I95" s="18">
        <v>13825350</v>
      </c>
      <c r="J95" s="19" t="s">
        <v>52</v>
      </c>
      <c r="K95" s="20" t="s">
        <v>305</v>
      </c>
      <c r="L95" s="20">
        <v>0</v>
      </c>
      <c r="M95" s="21" t="s">
        <v>305</v>
      </c>
      <c r="N95" s="22">
        <v>0</v>
      </c>
      <c r="O95" s="31" t="str">
        <f>IF(A95="","",VLOOKUP(A95,#REF!,53,FALSE))</f>
        <v/>
      </c>
      <c r="P95" s="31" t="str">
        <f>IF(A95="","",IF(VLOOKUP(A95,#REF!,14,FALSE)="他官署で調達手続きを実施のため","×",IF(VLOOKUP(A95,#REF!,21,FALSE)="②同種の他の契約の予定価格を類推されるおそれがあるため公表しない","×","○")))</f>
        <v/>
      </c>
    </row>
    <row r="96" spans="1:16" ht="60" customHeight="1" x14ac:dyDescent="0.2">
      <c r="A96" s="44"/>
      <c r="B96" s="14" t="s">
        <v>293</v>
      </c>
      <c r="C96" s="1" t="s">
        <v>90</v>
      </c>
      <c r="D96" s="38">
        <v>45029</v>
      </c>
      <c r="E96" s="14" t="s">
        <v>294</v>
      </c>
      <c r="F96" s="16">
        <v>9010501029330</v>
      </c>
      <c r="G96" s="17" t="s">
        <v>359</v>
      </c>
      <c r="H96" s="18" t="s">
        <v>309</v>
      </c>
      <c r="I96" s="18">
        <v>21489930</v>
      </c>
      <c r="J96" s="19" t="s">
        <v>52</v>
      </c>
      <c r="K96" s="20" t="s">
        <v>305</v>
      </c>
      <c r="L96" s="20">
        <v>0</v>
      </c>
      <c r="M96" s="21" t="s">
        <v>305</v>
      </c>
      <c r="N96" s="22">
        <v>0</v>
      </c>
      <c r="O96" s="31" t="str">
        <f>IF(A96="","",VLOOKUP(A96,#REF!,53,FALSE))</f>
        <v/>
      </c>
      <c r="P96" s="31" t="str">
        <f>IF(A96="","",IF(VLOOKUP(A96,#REF!,14,FALSE)="他官署で調達手続きを実施のため","×",IF(VLOOKUP(A96,#REF!,21,FALSE)="②同種の他の契約の予定価格を類推されるおそれがあるため公表しない","×","○")))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6"/>
    <dataValidation imeMode="halfAlpha" allowBlank="1" showInputMessage="1" showErrorMessage="1" errorTitle="参考" error="半角数字で入力して下さい。" promptTitle="入力方法" prompt="半角数字で入力して下さい。" sqref="H6:J9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Zeros="0" view="pageBreakPreview" zoomScale="80" zoomScaleNormal="100" zoomScaleSheetLayoutView="80" workbookViewId="0">
      <selection sqref="A1:A1048576"/>
    </sheetView>
  </sheetViews>
  <sheetFormatPr defaultColWidth="9" defaultRowHeight="10.8" x14ac:dyDescent="0.2"/>
  <cols>
    <col min="1" max="1" width="9" style="24"/>
    <col min="2" max="2" width="30.6640625" style="23" customWidth="1"/>
    <col min="3" max="3" width="20.6640625" style="24" customWidth="1"/>
    <col min="4" max="4" width="13.109375" style="24" customWidth="1"/>
    <col min="5" max="5" width="20.6640625" style="23" customWidth="1"/>
    <col min="6" max="6" width="14.77734375" style="23" customWidth="1"/>
    <col min="7" max="7" width="18.77734375" style="25" customWidth="1"/>
    <col min="8" max="8" width="13.6640625" style="26" customWidth="1"/>
    <col min="9" max="9" width="13.6640625" style="24" customWidth="1"/>
    <col min="10" max="10" width="10.88671875" style="23" customWidth="1"/>
    <col min="11" max="11" width="7.21875" style="23" customWidth="1"/>
    <col min="12" max="14" width="8.109375" style="23" customWidth="1"/>
    <col min="15" max="15" width="12.21875" style="23" customWidth="1"/>
    <col min="16" max="16" width="9" style="23"/>
    <col min="17" max="17" width="11.21875" style="23" customWidth="1"/>
    <col min="18" max="16384" width="9" style="23"/>
  </cols>
  <sheetData>
    <row r="1" spans="1:17" ht="27.75" customHeight="1" x14ac:dyDescent="0.2">
      <c r="A1" s="63"/>
      <c r="B1" s="69" t="s">
        <v>35</v>
      </c>
      <c r="C1" s="70"/>
      <c r="D1" s="70"/>
      <c r="E1" s="70"/>
      <c r="F1" s="70"/>
      <c r="G1" s="71"/>
      <c r="H1" s="70"/>
      <c r="I1" s="70"/>
      <c r="J1" s="70"/>
      <c r="K1" s="70"/>
      <c r="L1" s="70"/>
      <c r="M1" s="70"/>
      <c r="N1" s="70"/>
      <c r="O1" s="70"/>
    </row>
    <row r="2" spans="1:17" x14ac:dyDescent="0.2">
      <c r="A2" s="64"/>
    </row>
    <row r="3" spans="1:17" x14ac:dyDescent="0.15">
      <c r="A3" s="64"/>
      <c r="B3" s="27"/>
      <c r="O3" s="28"/>
    </row>
    <row r="4" spans="1:17" ht="21.9" customHeight="1" x14ac:dyDescent="0.2">
      <c r="A4" s="64"/>
      <c r="B4" s="45" t="s">
        <v>31</v>
      </c>
      <c r="C4" s="45" t="s">
        <v>17</v>
      </c>
      <c r="D4" s="45" t="s">
        <v>18</v>
      </c>
      <c r="E4" s="45" t="s">
        <v>19</v>
      </c>
      <c r="F4" s="52" t="s">
        <v>20</v>
      </c>
      <c r="G4" s="59" t="s">
        <v>21</v>
      </c>
      <c r="H4" s="54" t="s">
        <v>22</v>
      </c>
      <c r="I4" s="45" t="s">
        <v>23</v>
      </c>
      <c r="J4" s="45" t="s">
        <v>24</v>
      </c>
      <c r="K4" s="56" t="s">
        <v>25</v>
      </c>
      <c r="L4" s="57" t="s">
        <v>26</v>
      </c>
      <c r="M4" s="57"/>
      <c r="N4" s="57"/>
      <c r="O4" s="29"/>
    </row>
    <row r="5" spans="1:17" s="31" customFormat="1" ht="36" customHeight="1" x14ac:dyDescent="0.2">
      <c r="A5" s="65"/>
      <c r="B5" s="45"/>
      <c r="C5" s="45"/>
      <c r="D5" s="45"/>
      <c r="E5" s="45"/>
      <c r="F5" s="53"/>
      <c r="G5" s="59"/>
      <c r="H5" s="54"/>
      <c r="I5" s="45"/>
      <c r="J5" s="45"/>
      <c r="K5" s="56"/>
      <c r="L5" s="30" t="s">
        <v>27</v>
      </c>
      <c r="M5" s="30" t="s">
        <v>28</v>
      </c>
      <c r="N5" s="30" t="s">
        <v>13</v>
      </c>
      <c r="O5" s="30" t="s">
        <v>29</v>
      </c>
    </row>
    <row r="6" spans="1:17" s="31" customFormat="1" ht="138.75" customHeight="1" x14ac:dyDescent="0.2">
      <c r="A6" s="30"/>
      <c r="B6" s="14" t="s">
        <v>39</v>
      </c>
      <c r="C6" s="1" t="s">
        <v>405</v>
      </c>
      <c r="D6" s="15">
        <v>45019</v>
      </c>
      <c r="E6" s="14" t="s">
        <v>433</v>
      </c>
      <c r="F6" s="16">
        <v>6010801020727</v>
      </c>
      <c r="G6" s="32" t="s">
        <v>53</v>
      </c>
      <c r="H6" s="18" t="s">
        <v>434</v>
      </c>
      <c r="I6" s="18" t="s">
        <v>40</v>
      </c>
      <c r="J6" s="20" t="s">
        <v>435</v>
      </c>
      <c r="K6" s="33"/>
      <c r="L6" s="20" t="s">
        <v>305</v>
      </c>
      <c r="M6" s="20">
        <v>0</v>
      </c>
      <c r="N6" s="33" t="s">
        <v>305</v>
      </c>
      <c r="O6" s="22" t="s">
        <v>436</v>
      </c>
      <c r="P6" s="31" t="str">
        <f>IF(A6="","",VLOOKUP(A6,#REF!,52,FALSE))</f>
        <v/>
      </c>
      <c r="Q6" s="31" t="str">
        <f>IF(A6="","",IF(VLOOKUP(A6,#REF!,13,FALSE)="他官署で調達手続きを実施のため","×",IF(VLOOKUP(A6,#REF!,20,FALSE)="②同種の他の契約の予定価格を類推されるおそれがあるため公表しない","×","○")))</f>
        <v/>
      </c>
    </row>
    <row r="7" spans="1:17" s="31" customFormat="1" ht="135" customHeight="1" x14ac:dyDescent="0.2">
      <c r="A7" s="44"/>
      <c r="B7" s="14" t="s">
        <v>41</v>
      </c>
      <c r="C7" s="1" t="s">
        <v>405</v>
      </c>
      <c r="D7" s="15">
        <v>45019</v>
      </c>
      <c r="E7" s="14" t="s">
        <v>42</v>
      </c>
      <c r="F7" s="16">
        <v>5010801020752</v>
      </c>
      <c r="G7" s="32" t="s">
        <v>54</v>
      </c>
      <c r="H7" s="18" t="s">
        <v>437</v>
      </c>
      <c r="I7" s="18" t="s">
        <v>438</v>
      </c>
      <c r="J7" s="20" t="s">
        <v>435</v>
      </c>
      <c r="K7" s="33"/>
      <c r="L7" s="20" t="s">
        <v>305</v>
      </c>
      <c r="M7" s="20">
        <v>0</v>
      </c>
      <c r="N7" s="33" t="s">
        <v>305</v>
      </c>
      <c r="O7" s="22" t="s">
        <v>439</v>
      </c>
      <c r="P7" s="31" t="str">
        <f>IF(A7="","",VLOOKUP(A7,#REF!,52,FALSE))</f>
        <v/>
      </c>
      <c r="Q7" s="31" t="str">
        <f>IF(A7="","",IF(VLOOKUP(A7,#REF!,13,FALSE)="他官署で調達手続きを実施のため","×",IF(VLOOKUP(A7,#REF!,20,FALSE)="②同種の他の契約の予定価格を類推されるおそれがあるため公表しない","×","○")))</f>
        <v/>
      </c>
    </row>
    <row r="8" spans="1:17" s="31" customFormat="1" ht="105" customHeight="1" x14ac:dyDescent="0.2">
      <c r="A8" s="44"/>
      <c r="B8" s="14" t="s">
        <v>43</v>
      </c>
      <c r="C8" s="1" t="s">
        <v>405</v>
      </c>
      <c r="D8" s="15">
        <v>45019</v>
      </c>
      <c r="E8" s="14" t="s">
        <v>44</v>
      </c>
      <c r="F8" s="16">
        <v>7010801014496</v>
      </c>
      <c r="G8" s="32" t="s">
        <v>55</v>
      </c>
      <c r="H8" s="18" t="s">
        <v>440</v>
      </c>
      <c r="I8" s="18" t="s">
        <v>441</v>
      </c>
      <c r="J8" s="20" t="s">
        <v>435</v>
      </c>
      <c r="K8" s="33"/>
      <c r="L8" s="20" t="s">
        <v>305</v>
      </c>
      <c r="M8" s="20" t="s">
        <v>37</v>
      </c>
      <c r="N8" s="33" t="s">
        <v>305</v>
      </c>
      <c r="O8" s="22" t="s">
        <v>442</v>
      </c>
      <c r="P8" s="31" t="str">
        <f>IF(A8="","",VLOOKUP(A8,#REF!,52,FALSE))</f>
        <v/>
      </c>
      <c r="Q8" s="31" t="str">
        <f>IF(A8="","",IF(VLOOKUP(A8,#REF!,13,FALSE)="他官署で調達手続きを実施のため","×",IF(VLOOKUP(A8,#REF!,20,FALSE)="②同種の他の契約の予定価格を類推されるおそれがあるため公表しない","×","○")))</f>
        <v/>
      </c>
    </row>
    <row r="9" spans="1:17" s="31" customFormat="1" ht="94.5" customHeight="1" x14ac:dyDescent="0.2">
      <c r="A9" s="44"/>
      <c r="B9" s="14" t="s">
        <v>45</v>
      </c>
      <c r="C9" s="1" t="s">
        <v>402</v>
      </c>
      <c r="D9" s="15">
        <v>45019</v>
      </c>
      <c r="E9" s="14" t="s">
        <v>46</v>
      </c>
      <c r="F9" s="16">
        <v>8010801003218</v>
      </c>
      <c r="G9" s="32" t="s">
        <v>55</v>
      </c>
      <c r="H9" s="18" t="s">
        <v>443</v>
      </c>
      <c r="I9" s="18" t="s">
        <v>444</v>
      </c>
      <c r="J9" s="20" t="s">
        <v>435</v>
      </c>
      <c r="K9" s="33"/>
      <c r="L9" s="20" t="s">
        <v>305</v>
      </c>
      <c r="M9" s="20" t="s">
        <v>37</v>
      </c>
      <c r="N9" s="33" t="s">
        <v>305</v>
      </c>
      <c r="O9" s="22" t="s">
        <v>445</v>
      </c>
      <c r="P9" s="31" t="str">
        <f>IF(A9="","",VLOOKUP(A9,#REF!,52,FALSE))</f>
        <v/>
      </c>
      <c r="Q9" s="31" t="str">
        <f>IF(A9="","",IF(VLOOKUP(A9,#REF!,13,FALSE)="他官署で調達手続きを実施のため","×",IF(VLOOKUP(A9,#REF!,20,FALSE)="②同種の他の契約の予定価格を類推されるおそれがあるため公表しない","×","○")))</f>
        <v/>
      </c>
    </row>
    <row r="10" spans="1:17" s="31" customFormat="1" ht="60" customHeight="1" x14ac:dyDescent="0.2">
      <c r="A10" s="44"/>
      <c r="B10" s="14" t="s">
        <v>47</v>
      </c>
      <c r="C10" s="1" t="s">
        <v>90</v>
      </c>
      <c r="D10" s="15">
        <v>45019</v>
      </c>
      <c r="E10" s="14" t="s">
        <v>446</v>
      </c>
      <c r="F10" s="16">
        <v>3020001081423</v>
      </c>
      <c r="G10" s="32" t="s">
        <v>56</v>
      </c>
      <c r="H10" s="18">
        <v>4695507441</v>
      </c>
      <c r="I10" s="18">
        <v>4695507441</v>
      </c>
      <c r="J10" s="20">
        <v>1</v>
      </c>
      <c r="K10" s="33"/>
      <c r="L10" s="20" t="s">
        <v>305</v>
      </c>
      <c r="M10" s="20" t="s">
        <v>37</v>
      </c>
      <c r="N10" s="33" t="s">
        <v>305</v>
      </c>
      <c r="O10" s="22">
        <v>0</v>
      </c>
      <c r="P10" s="31" t="str">
        <f>IF(A10="","",VLOOKUP(A10,#REF!,52,FALSE))</f>
        <v/>
      </c>
      <c r="Q10" s="31" t="str">
        <f>IF(A10="","",IF(VLOOKUP(A10,#REF!,13,FALSE)="他官署で調達手続きを実施のため","×",IF(VLOOKUP(A10,#REF!,20,FALSE)="②同種の他の契約の予定価格を類推されるおそれがあるため公表しない","×","○")))</f>
        <v/>
      </c>
    </row>
    <row r="11" spans="1:17" s="31" customFormat="1" ht="60" customHeight="1" x14ac:dyDescent="0.2">
      <c r="A11" s="44"/>
      <c r="B11" s="14" t="s">
        <v>48</v>
      </c>
      <c r="C11" s="1" t="s">
        <v>447</v>
      </c>
      <c r="D11" s="15">
        <v>45019</v>
      </c>
      <c r="E11" s="14" t="s">
        <v>49</v>
      </c>
      <c r="F11" s="16">
        <v>7010601023838</v>
      </c>
      <c r="G11" s="32" t="s">
        <v>57</v>
      </c>
      <c r="H11" s="18" t="s">
        <v>448</v>
      </c>
      <c r="I11" s="18" t="s">
        <v>449</v>
      </c>
      <c r="J11" s="20" t="s">
        <v>435</v>
      </c>
      <c r="K11" s="33"/>
      <c r="L11" s="20" t="s">
        <v>305</v>
      </c>
      <c r="M11" s="20" t="s">
        <v>37</v>
      </c>
      <c r="N11" s="33" t="s">
        <v>305</v>
      </c>
      <c r="O11" s="22" t="s">
        <v>450</v>
      </c>
      <c r="P11" s="31" t="str">
        <f>IF(A11="","",VLOOKUP(A11,#REF!,52,FALSE))</f>
        <v/>
      </c>
      <c r="Q11" s="31" t="str">
        <f>IF(A11="","",IF(VLOOKUP(A11,#REF!,13,FALSE)="他官署で調達手続きを実施のため","×",IF(VLOOKUP(A11,#REF!,20,FALSE)="②同種の他の契約の予定価格を類推されるおそれがあるため公表しない","×","○")))</f>
        <v/>
      </c>
    </row>
    <row r="12" spans="1:17" s="31" customFormat="1" ht="60" customHeight="1" x14ac:dyDescent="0.2">
      <c r="A12" s="44"/>
      <c r="B12" s="14" t="s">
        <v>50</v>
      </c>
      <c r="C12" s="1" t="s">
        <v>405</v>
      </c>
      <c r="D12" s="15">
        <v>45019</v>
      </c>
      <c r="E12" s="14" t="s">
        <v>451</v>
      </c>
      <c r="F12" s="16">
        <v>1110001003717</v>
      </c>
      <c r="G12" s="32" t="s">
        <v>57</v>
      </c>
      <c r="H12" s="18" t="s">
        <v>452</v>
      </c>
      <c r="I12" s="18" t="s">
        <v>453</v>
      </c>
      <c r="J12" s="20" t="s">
        <v>435</v>
      </c>
      <c r="K12" s="33"/>
      <c r="L12" s="20" t="s">
        <v>305</v>
      </c>
      <c r="M12" s="20" t="s">
        <v>37</v>
      </c>
      <c r="N12" s="33" t="s">
        <v>305</v>
      </c>
      <c r="O12" s="22" t="s">
        <v>454</v>
      </c>
      <c r="P12" s="31" t="str">
        <f>IF(A12="","",VLOOKUP(A12,#REF!,52,FALSE))</f>
        <v/>
      </c>
      <c r="Q12" s="31" t="str">
        <f>IF(A12="","",IF(VLOOKUP(A12,#REF!,13,FALSE)="他官署で調達手続きを実施のため","×",IF(VLOOKUP(A12,#REF!,20,FALSE)="②同種の他の契約の予定価格を類推されるおそれがあるため公表しない","×","○")))</f>
        <v/>
      </c>
    </row>
    <row r="13" spans="1:17" s="31" customFormat="1" ht="89.25" customHeight="1" x14ac:dyDescent="0.2">
      <c r="A13" s="44"/>
      <c r="B13" s="14" t="s">
        <v>455</v>
      </c>
      <c r="C13" s="1" t="s">
        <v>90</v>
      </c>
      <c r="D13" s="15">
        <v>45019</v>
      </c>
      <c r="E13" s="14" t="s">
        <v>60</v>
      </c>
      <c r="F13" s="16">
        <v>9010001022174</v>
      </c>
      <c r="G13" s="32" t="s">
        <v>456</v>
      </c>
      <c r="H13" s="18">
        <v>2197800</v>
      </c>
      <c r="I13" s="18">
        <v>2197800</v>
      </c>
      <c r="J13" s="20">
        <v>1</v>
      </c>
      <c r="K13" s="33"/>
      <c r="L13" s="20" t="s">
        <v>305</v>
      </c>
      <c r="M13" s="20" t="s">
        <v>37</v>
      </c>
      <c r="N13" s="33" t="s">
        <v>305</v>
      </c>
      <c r="O13" s="22">
        <v>0</v>
      </c>
      <c r="P13" s="31" t="str">
        <f>IF(A13="","",VLOOKUP(A13,#REF!,52,FALSE))</f>
        <v/>
      </c>
      <c r="Q13" s="31" t="str">
        <f>IF(A13="","",IF(VLOOKUP(A13,#REF!,13,FALSE)="他官署で調達手続きを実施のため","×",IF(VLOOKUP(A13,#REF!,20,FALSE)="②同種の他の契約の予定価格を類推されるおそれがあるため公表しない","×","○")))</f>
        <v/>
      </c>
    </row>
    <row r="14" spans="1:17" s="31" customFormat="1" ht="120.75" customHeight="1" x14ac:dyDescent="0.2">
      <c r="A14" s="44"/>
      <c r="B14" s="14" t="s">
        <v>457</v>
      </c>
      <c r="C14" s="1" t="s">
        <v>90</v>
      </c>
      <c r="D14" s="15">
        <v>45019</v>
      </c>
      <c r="E14" s="14" t="s">
        <v>61</v>
      </c>
      <c r="F14" s="16">
        <v>8011001038442</v>
      </c>
      <c r="G14" s="32" t="s">
        <v>456</v>
      </c>
      <c r="H14" s="18">
        <v>1859000</v>
      </c>
      <c r="I14" s="18">
        <v>1859000</v>
      </c>
      <c r="J14" s="20">
        <v>1</v>
      </c>
      <c r="K14" s="33"/>
      <c r="L14" s="20" t="s">
        <v>305</v>
      </c>
      <c r="M14" s="20" t="s">
        <v>37</v>
      </c>
      <c r="N14" s="33" t="s">
        <v>305</v>
      </c>
      <c r="O14" s="22">
        <v>0</v>
      </c>
      <c r="P14" s="31" t="str">
        <f>IF(A14="","",VLOOKUP(A14,#REF!,52,FALSE))</f>
        <v/>
      </c>
    </row>
    <row r="15" spans="1:17" s="31" customFormat="1" ht="120.75" customHeight="1" x14ac:dyDescent="0.2">
      <c r="A15" s="44"/>
      <c r="B15" s="14" t="s">
        <v>458</v>
      </c>
      <c r="C15" s="1" t="s">
        <v>90</v>
      </c>
      <c r="D15" s="15">
        <v>45019</v>
      </c>
      <c r="E15" s="14" t="s">
        <v>459</v>
      </c>
      <c r="F15" s="16">
        <v>1010401005703</v>
      </c>
      <c r="G15" s="32" t="s">
        <v>456</v>
      </c>
      <c r="H15" s="18">
        <v>2772000</v>
      </c>
      <c r="I15" s="18">
        <v>2772000</v>
      </c>
      <c r="J15" s="20">
        <v>1</v>
      </c>
      <c r="K15" s="33"/>
      <c r="L15" s="20" t="s">
        <v>305</v>
      </c>
      <c r="M15" s="20" t="s">
        <v>37</v>
      </c>
      <c r="N15" s="33" t="s">
        <v>305</v>
      </c>
      <c r="O15" s="22">
        <v>0</v>
      </c>
      <c r="P15" s="31" t="str">
        <f>IF(A15="","",VLOOKUP(A15,#REF!,52,FALSE))</f>
        <v/>
      </c>
    </row>
    <row r="16" spans="1:17" s="31" customFormat="1" ht="67.5" customHeight="1" x14ac:dyDescent="0.2">
      <c r="A16" s="44"/>
      <c r="B16" s="14" t="s">
        <v>460</v>
      </c>
      <c r="C16" s="1" t="s">
        <v>90</v>
      </c>
      <c r="D16" s="15">
        <v>45019</v>
      </c>
      <c r="E16" s="14" t="s">
        <v>62</v>
      </c>
      <c r="F16" s="16">
        <v>7010401018377</v>
      </c>
      <c r="G16" s="32" t="s">
        <v>456</v>
      </c>
      <c r="H16" s="18">
        <v>17810100</v>
      </c>
      <c r="I16" s="18">
        <v>17810100</v>
      </c>
      <c r="J16" s="20">
        <v>1</v>
      </c>
      <c r="K16" s="33"/>
      <c r="L16" s="20" t="s">
        <v>305</v>
      </c>
      <c r="M16" s="20" t="s">
        <v>37</v>
      </c>
      <c r="N16" s="33" t="s">
        <v>305</v>
      </c>
      <c r="O16" s="22">
        <v>0</v>
      </c>
      <c r="P16" s="31" t="str">
        <f>IF(A16="","",VLOOKUP(A16,#REF!,52,FALSE))</f>
        <v/>
      </c>
    </row>
    <row r="17" spans="1:16" s="31" customFormat="1" ht="60" customHeight="1" x14ac:dyDescent="0.2">
      <c r="A17" s="44"/>
      <c r="B17" s="14" t="s">
        <v>63</v>
      </c>
      <c r="C17" s="1" t="s">
        <v>461</v>
      </c>
      <c r="D17" s="15">
        <v>45019</v>
      </c>
      <c r="E17" s="14" t="s">
        <v>64</v>
      </c>
      <c r="F17" s="16" t="s">
        <v>65</v>
      </c>
      <c r="G17" s="32" t="s">
        <v>118</v>
      </c>
      <c r="H17" s="18" t="s">
        <v>38</v>
      </c>
      <c r="I17" s="18" t="s">
        <v>462</v>
      </c>
      <c r="J17" s="20" t="s">
        <v>52</v>
      </c>
      <c r="K17" s="33"/>
      <c r="L17" s="20" t="s">
        <v>305</v>
      </c>
      <c r="M17" s="20" t="s">
        <v>37</v>
      </c>
      <c r="N17" s="33" t="s">
        <v>305</v>
      </c>
      <c r="O17" s="22" t="s">
        <v>119</v>
      </c>
      <c r="P17" s="31" t="str">
        <f>IF(A17="","",VLOOKUP(A17,#REF!,52,FALSE))</f>
        <v/>
      </c>
    </row>
    <row r="18" spans="1:16" s="31" customFormat="1" ht="60" customHeight="1" x14ac:dyDescent="0.2">
      <c r="A18" s="44"/>
      <c r="B18" s="14" t="s">
        <v>463</v>
      </c>
      <c r="C18" s="1" t="s">
        <v>90</v>
      </c>
      <c r="D18" s="15">
        <v>45019</v>
      </c>
      <c r="E18" s="14" t="s">
        <v>189</v>
      </c>
      <c r="F18" s="16">
        <v>7010001064648</v>
      </c>
      <c r="G18" s="32" t="s">
        <v>456</v>
      </c>
      <c r="H18" s="18" t="s">
        <v>309</v>
      </c>
      <c r="I18" s="18">
        <v>4266020</v>
      </c>
      <c r="J18" s="20" t="s">
        <v>52</v>
      </c>
      <c r="K18" s="33"/>
      <c r="L18" s="20" t="s">
        <v>305</v>
      </c>
      <c r="M18" s="20" t="s">
        <v>37</v>
      </c>
      <c r="N18" s="33" t="s">
        <v>305</v>
      </c>
      <c r="O18" s="22">
        <v>0</v>
      </c>
      <c r="P18" s="31" t="str">
        <f>IF(A18="","",VLOOKUP(A18,#REF!,52,FALSE))</f>
        <v/>
      </c>
    </row>
    <row r="19" spans="1:16" s="31" customFormat="1" ht="96.75" customHeight="1" x14ac:dyDescent="0.2">
      <c r="A19" s="44"/>
      <c r="B19" s="14" t="s">
        <v>464</v>
      </c>
      <c r="C19" s="1" t="s">
        <v>90</v>
      </c>
      <c r="D19" s="15">
        <v>45019</v>
      </c>
      <c r="E19" s="14" t="s">
        <v>66</v>
      </c>
      <c r="F19" s="16">
        <v>1011105005403</v>
      </c>
      <c r="G19" s="32" t="s">
        <v>456</v>
      </c>
      <c r="H19" s="18">
        <v>1525700</v>
      </c>
      <c r="I19" s="18">
        <v>1525700</v>
      </c>
      <c r="J19" s="20">
        <v>1</v>
      </c>
      <c r="K19" s="33"/>
      <c r="L19" s="20" t="s">
        <v>305</v>
      </c>
      <c r="M19" s="20" t="s">
        <v>37</v>
      </c>
      <c r="N19" s="33" t="s">
        <v>305</v>
      </c>
      <c r="O19" s="22">
        <v>0</v>
      </c>
      <c r="P19" s="31" t="str">
        <f>IF(A19="","",VLOOKUP(A19,#REF!,52,FALSE))</f>
        <v/>
      </c>
    </row>
    <row r="20" spans="1:16" s="31" customFormat="1" ht="120.75" customHeight="1" x14ac:dyDescent="0.2">
      <c r="A20" s="44"/>
      <c r="B20" s="14" t="s">
        <v>71</v>
      </c>
      <c r="C20" s="1" t="s">
        <v>90</v>
      </c>
      <c r="D20" s="15">
        <v>45019</v>
      </c>
      <c r="E20" s="14" t="s">
        <v>72</v>
      </c>
      <c r="F20" s="16">
        <v>6010405003434</v>
      </c>
      <c r="G20" s="32" t="s">
        <v>120</v>
      </c>
      <c r="H20" s="18">
        <v>8538415</v>
      </c>
      <c r="I20" s="18" t="s">
        <v>73</v>
      </c>
      <c r="J20" s="20">
        <v>1</v>
      </c>
      <c r="K20" s="33"/>
      <c r="L20" s="20" t="s">
        <v>305</v>
      </c>
      <c r="M20" s="20" t="s">
        <v>37</v>
      </c>
      <c r="N20" s="33" t="s">
        <v>305</v>
      </c>
      <c r="O20" s="22">
        <v>0</v>
      </c>
      <c r="P20" s="31" t="str">
        <f>IF(A20="","",VLOOKUP(A20,#REF!,52,FALSE))</f>
        <v/>
      </c>
    </row>
    <row r="21" spans="1:16" s="31" customFormat="1" ht="86.25" customHeight="1" x14ac:dyDescent="0.2">
      <c r="A21" s="44"/>
      <c r="B21" s="14" t="s">
        <v>80</v>
      </c>
      <c r="C21" s="1" t="s">
        <v>90</v>
      </c>
      <c r="D21" s="15">
        <v>45019</v>
      </c>
      <c r="E21" s="14" t="s">
        <v>81</v>
      </c>
      <c r="F21" s="16">
        <v>4010701000913</v>
      </c>
      <c r="G21" s="32" t="s">
        <v>456</v>
      </c>
      <c r="H21" s="18" t="s">
        <v>309</v>
      </c>
      <c r="I21" s="18" t="s">
        <v>465</v>
      </c>
      <c r="J21" s="20" t="s">
        <v>52</v>
      </c>
      <c r="K21" s="33"/>
      <c r="L21" s="20" t="s">
        <v>305</v>
      </c>
      <c r="M21" s="20" t="s">
        <v>37</v>
      </c>
      <c r="N21" s="33" t="s">
        <v>305</v>
      </c>
      <c r="O21" s="22" t="s">
        <v>121</v>
      </c>
      <c r="P21" s="31" t="str">
        <f>IF(A21="","",VLOOKUP(A21,#REF!,52,FALSE))</f>
        <v/>
      </c>
    </row>
    <row r="22" spans="1:16" s="31" customFormat="1" ht="102" customHeight="1" x14ac:dyDescent="0.2">
      <c r="A22" s="44"/>
      <c r="B22" s="14" t="s">
        <v>82</v>
      </c>
      <c r="C22" s="1" t="s">
        <v>90</v>
      </c>
      <c r="D22" s="15">
        <v>45019</v>
      </c>
      <c r="E22" s="14" t="s">
        <v>83</v>
      </c>
      <c r="F22" s="16">
        <v>6010001068278</v>
      </c>
      <c r="G22" s="32" t="s">
        <v>456</v>
      </c>
      <c r="H22" s="18" t="s">
        <v>309</v>
      </c>
      <c r="I22" s="18" t="s">
        <v>466</v>
      </c>
      <c r="J22" s="20" t="s">
        <v>52</v>
      </c>
      <c r="K22" s="33"/>
      <c r="L22" s="20" t="s">
        <v>305</v>
      </c>
      <c r="M22" s="20" t="s">
        <v>37</v>
      </c>
      <c r="N22" s="33" t="s">
        <v>305</v>
      </c>
      <c r="O22" s="22" t="s">
        <v>121</v>
      </c>
      <c r="P22" s="31" t="str">
        <f>IF(A22="","",VLOOKUP(A22,#REF!,52,FALSE))</f>
        <v/>
      </c>
    </row>
    <row r="23" spans="1:16" s="31" customFormat="1" ht="120.75" customHeight="1" x14ac:dyDescent="0.2">
      <c r="A23" s="44"/>
      <c r="B23" s="14" t="s">
        <v>84</v>
      </c>
      <c r="C23" s="1" t="s">
        <v>90</v>
      </c>
      <c r="D23" s="15">
        <v>45019</v>
      </c>
      <c r="E23" s="14" t="s">
        <v>85</v>
      </c>
      <c r="F23" s="16">
        <v>5010401053632</v>
      </c>
      <c r="G23" s="32" t="s">
        <v>456</v>
      </c>
      <c r="H23" s="18" t="s">
        <v>309</v>
      </c>
      <c r="I23" s="18">
        <v>1716000</v>
      </c>
      <c r="J23" s="20" t="s">
        <v>52</v>
      </c>
      <c r="K23" s="33"/>
      <c r="L23" s="20" t="s">
        <v>305</v>
      </c>
      <c r="M23" s="20" t="s">
        <v>37</v>
      </c>
      <c r="N23" s="33" t="s">
        <v>305</v>
      </c>
      <c r="O23" s="22">
        <v>0</v>
      </c>
      <c r="P23" s="31" t="str">
        <f>IF(A23="","",VLOOKUP(A23,#REF!,52,FALSE))</f>
        <v/>
      </c>
    </row>
    <row r="24" spans="1:16" s="31" customFormat="1" ht="60" customHeight="1" x14ac:dyDescent="0.2">
      <c r="A24" s="44"/>
      <c r="B24" s="14" t="s">
        <v>89</v>
      </c>
      <c r="C24" s="1" t="s">
        <v>90</v>
      </c>
      <c r="D24" s="15">
        <v>45019</v>
      </c>
      <c r="E24" s="14" t="s">
        <v>81</v>
      </c>
      <c r="F24" s="16">
        <v>4010701000913</v>
      </c>
      <c r="G24" s="32" t="s">
        <v>456</v>
      </c>
      <c r="H24" s="18" t="s">
        <v>309</v>
      </c>
      <c r="I24" s="18">
        <v>81180000</v>
      </c>
      <c r="J24" s="20" t="s">
        <v>52</v>
      </c>
      <c r="K24" s="33"/>
      <c r="L24" s="20" t="s">
        <v>305</v>
      </c>
      <c r="M24" s="20" t="s">
        <v>37</v>
      </c>
      <c r="N24" s="33" t="s">
        <v>305</v>
      </c>
      <c r="O24" s="22">
        <v>0</v>
      </c>
      <c r="P24" s="31" t="str">
        <f>IF(A24="","",VLOOKUP(A24,#REF!,52,FALSE))</f>
        <v/>
      </c>
    </row>
    <row r="25" spans="1:16" s="31" customFormat="1" ht="87.75" customHeight="1" x14ac:dyDescent="0.2">
      <c r="A25" s="44"/>
      <c r="B25" s="14" t="s">
        <v>467</v>
      </c>
      <c r="C25" s="1" t="s">
        <v>90</v>
      </c>
      <c r="D25" s="15">
        <v>45019</v>
      </c>
      <c r="E25" s="14" t="s">
        <v>91</v>
      </c>
      <c r="F25" s="16">
        <v>2010001008683</v>
      </c>
      <c r="G25" s="32" t="s">
        <v>456</v>
      </c>
      <c r="H25" s="18" t="s">
        <v>309</v>
      </c>
      <c r="I25" s="18" t="s">
        <v>92</v>
      </c>
      <c r="J25" s="20" t="s">
        <v>52</v>
      </c>
      <c r="K25" s="33"/>
      <c r="L25" s="20" t="s">
        <v>305</v>
      </c>
      <c r="M25" s="20" t="s">
        <v>37</v>
      </c>
      <c r="N25" s="33" t="s">
        <v>305</v>
      </c>
      <c r="O25" s="22" t="s">
        <v>121</v>
      </c>
      <c r="P25" s="31" t="str">
        <f>IF(A25="","",VLOOKUP(A25,#REF!,52,FALSE))</f>
        <v/>
      </c>
    </row>
    <row r="26" spans="1:16" s="31" customFormat="1" ht="120.75" customHeight="1" x14ac:dyDescent="0.2">
      <c r="A26" s="44"/>
      <c r="B26" s="14" t="s">
        <v>96</v>
      </c>
      <c r="C26" s="1" t="s">
        <v>90</v>
      </c>
      <c r="D26" s="15">
        <v>45019</v>
      </c>
      <c r="E26" s="14" t="s">
        <v>97</v>
      </c>
      <c r="F26" s="16">
        <v>6010001028100</v>
      </c>
      <c r="G26" s="32" t="s">
        <v>122</v>
      </c>
      <c r="H26" s="18">
        <v>6398808</v>
      </c>
      <c r="I26" s="18" t="s">
        <v>98</v>
      </c>
      <c r="J26" s="20">
        <v>1</v>
      </c>
      <c r="K26" s="33"/>
      <c r="L26" s="20" t="s">
        <v>305</v>
      </c>
      <c r="M26" s="20" t="s">
        <v>37</v>
      </c>
      <c r="N26" s="33" t="s">
        <v>305</v>
      </c>
      <c r="O26" s="22">
        <v>0</v>
      </c>
      <c r="P26" s="31" t="str">
        <f>IF(A26="","",VLOOKUP(A26,#REF!,52,FALSE))</f>
        <v/>
      </c>
    </row>
    <row r="27" spans="1:16" s="31" customFormat="1" ht="60" customHeight="1" x14ac:dyDescent="0.2">
      <c r="A27" s="44"/>
      <c r="B27" s="14" t="s">
        <v>96</v>
      </c>
      <c r="C27" s="1" t="s">
        <v>90</v>
      </c>
      <c r="D27" s="15">
        <v>45019</v>
      </c>
      <c r="E27" s="14" t="s">
        <v>99</v>
      </c>
      <c r="F27" s="16">
        <v>9040002061664</v>
      </c>
      <c r="G27" s="32" t="s">
        <v>122</v>
      </c>
      <c r="H27" s="18">
        <v>6398808</v>
      </c>
      <c r="I27" s="18" t="s">
        <v>98</v>
      </c>
      <c r="J27" s="20">
        <v>1</v>
      </c>
      <c r="K27" s="33"/>
      <c r="L27" s="20" t="s">
        <v>305</v>
      </c>
      <c r="M27" s="20" t="s">
        <v>37</v>
      </c>
      <c r="N27" s="33" t="s">
        <v>305</v>
      </c>
      <c r="O27" s="22">
        <v>0</v>
      </c>
      <c r="P27" s="31" t="str">
        <f>IF(A27="","",VLOOKUP(A27,#REF!,52,FALSE))</f>
        <v/>
      </c>
    </row>
    <row r="28" spans="1:16" s="31" customFormat="1" ht="60" customHeight="1" x14ac:dyDescent="0.2">
      <c r="A28" s="44"/>
      <c r="B28" s="14" t="s">
        <v>96</v>
      </c>
      <c r="C28" s="1" t="s">
        <v>90</v>
      </c>
      <c r="D28" s="15">
        <v>45019</v>
      </c>
      <c r="E28" s="14" t="s">
        <v>100</v>
      </c>
      <c r="F28" s="16">
        <v>4040001023034</v>
      </c>
      <c r="G28" s="32" t="s">
        <v>122</v>
      </c>
      <c r="H28" s="18">
        <v>6398808</v>
      </c>
      <c r="I28" s="18" t="s">
        <v>98</v>
      </c>
      <c r="J28" s="20">
        <v>1</v>
      </c>
      <c r="K28" s="33"/>
      <c r="L28" s="20" t="s">
        <v>305</v>
      </c>
      <c r="M28" s="20" t="s">
        <v>37</v>
      </c>
      <c r="N28" s="33" t="s">
        <v>305</v>
      </c>
      <c r="O28" s="22">
        <v>0</v>
      </c>
      <c r="P28" s="31" t="str">
        <f>IF(A28="","",VLOOKUP(A28,#REF!,52,FALSE))</f>
        <v/>
      </c>
    </row>
    <row r="29" spans="1:16" s="31" customFormat="1" ht="60" customHeight="1" x14ac:dyDescent="0.2">
      <c r="A29" s="44"/>
      <c r="B29" s="14" t="s">
        <v>468</v>
      </c>
      <c r="C29" s="1" t="s">
        <v>90</v>
      </c>
      <c r="D29" s="15">
        <v>45019</v>
      </c>
      <c r="E29" s="14" t="s">
        <v>469</v>
      </c>
      <c r="F29" s="16">
        <v>3010401048213</v>
      </c>
      <c r="G29" s="32" t="s">
        <v>456</v>
      </c>
      <c r="H29" s="18">
        <v>1980000</v>
      </c>
      <c r="I29" s="18">
        <v>1980000</v>
      </c>
      <c r="J29" s="20">
        <v>1</v>
      </c>
      <c r="K29" s="33"/>
      <c r="L29" s="20" t="s">
        <v>305</v>
      </c>
      <c r="M29" s="20" t="s">
        <v>37</v>
      </c>
      <c r="N29" s="33" t="s">
        <v>305</v>
      </c>
      <c r="O29" s="22">
        <v>0</v>
      </c>
      <c r="P29" s="31" t="str">
        <f>IF(A29="","",VLOOKUP(A29,#REF!,52,FALSE))</f>
        <v/>
      </c>
    </row>
    <row r="30" spans="1:16" s="31" customFormat="1" ht="67.5" customHeight="1" x14ac:dyDescent="0.2">
      <c r="A30" s="44"/>
      <c r="B30" s="14" t="s">
        <v>470</v>
      </c>
      <c r="C30" s="1" t="s">
        <v>90</v>
      </c>
      <c r="D30" s="15">
        <v>45019</v>
      </c>
      <c r="E30" s="14" t="s">
        <v>191</v>
      </c>
      <c r="F30" s="16">
        <v>7011101029722</v>
      </c>
      <c r="G30" s="32" t="s">
        <v>456</v>
      </c>
      <c r="H30" s="18">
        <v>2156000</v>
      </c>
      <c r="I30" s="18">
        <v>2156000</v>
      </c>
      <c r="J30" s="20">
        <v>1</v>
      </c>
      <c r="K30" s="33"/>
      <c r="L30" s="20" t="s">
        <v>305</v>
      </c>
      <c r="M30" s="20" t="s">
        <v>37</v>
      </c>
      <c r="N30" s="33" t="s">
        <v>305</v>
      </c>
      <c r="O30" s="22">
        <v>0</v>
      </c>
      <c r="P30" s="31" t="str">
        <f>IF(A30="","",VLOOKUP(A30,#REF!,52,FALSE))</f>
        <v/>
      </c>
    </row>
    <row r="31" spans="1:16" s="31" customFormat="1" ht="60" customHeight="1" x14ac:dyDescent="0.2">
      <c r="A31" s="44"/>
      <c r="B31" s="14" t="s">
        <v>471</v>
      </c>
      <c r="C31" s="1" t="s">
        <v>90</v>
      </c>
      <c r="D31" s="15">
        <v>45019</v>
      </c>
      <c r="E31" s="14" t="s">
        <v>46</v>
      </c>
      <c r="F31" s="16">
        <v>8010801003218</v>
      </c>
      <c r="G31" s="32" t="s">
        <v>472</v>
      </c>
      <c r="H31" s="18">
        <v>1083720</v>
      </c>
      <c r="I31" s="18">
        <v>1083720</v>
      </c>
      <c r="J31" s="20">
        <v>1</v>
      </c>
      <c r="K31" s="33"/>
      <c r="L31" s="20" t="s">
        <v>305</v>
      </c>
      <c r="M31" s="20" t="s">
        <v>37</v>
      </c>
      <c r="N31" s="33" t="s">
        <v>305</v>
      </c>
      <c r="O31" s="22">
        <v>0</v>
      </c>
      <c r="P31" s="31" t="str">
        <f>IF(A31="","",VLOOKUP(A31,#REF!,52,FALSE))</f>
        <v/>
      </c>
    </row>
    <row r="32" spans="1:16" s="31" customFormat="1" ht="124.5" customHeight="1" x14ac:dyDescent="0.2">
      <c r="A32" s="44"/>
      <c r="B32" s="14" t="s">
        <v>141</v>
      </c>
      <c r="C32" s="1" t="s">
        <v>133</v>
      </c>
      <c r="D32" s="15">
        <v>45019</v>
      </c>
      <c r="E32" s="14" t="s">
        <v>134</v>
      </c>
      <c r="F32" s="16">
        <v>1110001003741</v>
      </c>
      <c r="G32" s="32" t="s">
        <v>146</v>
      </c>
      <c r="H32" s="18" t="s">
        <v>309</v>
      </c>
      <c r="I32" s="18">
        <v>1842750</v>
      </c>
      <c r="J32" s="20" t="s">
        <v>52</v>
      </c>
      <c r="K32" s="33"/>
      <c r="L32" s="20" t="s">
        <v>305</v>
      </c>
      <c r="M32" s="20" t="s">
        <v>37</v>
      </c>
      <c r="N32" s="33" t="s">
        <v>305</v>
      </c>
      <c r="O32" s="22">
        <v>0</v>
      </c>
      <c r="P32" s="31" t="str">
        <f>IF(A32="","",VLOOKUP(A32,#REF!,52,FALSE))</f>
        <v/>
      </c>
    </row>
    <row r="33" spans="1:16" s="31" customFormat="1" ht="124.5" customHeight="1" x14ac:dyDescent="0.2">
      <c r="A33" s="44"/>
      <c r="B33" s="14" t="s">
        <v>142</v>
      </c>
      <c r="C33" s="1" t="s">
        <v>136</v>
      </c>
      <c r="D33" s="15">
        <v>45019</v>
      </c>
      <c r="E33" s="14" t="s">
        <v>143</v>
      </c>
      <c r="F33" s="16" t="s">
        <v>144</v>
      </c>
      <c r="G33" s="32" t="s">
        <v>456</v>
      </c>
      <c r="H33" s="18">
        <v>1666893</v>
      </c>
      <c r="I33" s="18">
        <v>1666872</v>
      </c>
      <c r="J33" s="20">
        <v>0.999</v>
      </c>
      <c r="K33" s="33"/>
      <c r="L33" s="20" t="s">
        <v>305</v>
      </c>
      <c r="M33" s="20" t="s">
        <v>37</v>
      </c>
      <c r="N33" s="33" t="s">
        <v>305</v>
      </c>
      <c r="O33" s="22">
        <v>0</v>
      </c>
      <c r="P33" s="31" t="str">
        <f>IF(A33="","",VLOOKUP(A33,#REF!,52,FALSE))</f>
        <v/>
      </c>
    </row>
    <row r="34" spans="1:16" s="31" customFormat="1" ht="67.5" customHeight="1" x14ac:dyDescent="0.2">
      <c r="A34" s="44"/>
      <c r="B34" s="14" t="s">
        <v>147</v>
      </c>
      <c r="C34" s="1" t="s">
        <v>90</v>
      </c>
      <c r="D34" s="15">
        <v>45019</v>
      </c>
      <c r="E34" s="14" t="s">
        <v>148</v>
      </c>
      <c r="F34" s="16">
        <v>8030005001355</v>
      </c>
      <c r="G34" s="32" t="s">
        <v>163</v>
      </c>
      <c r="H34" s="18">
        <v>2959260</v>
      </c>
      <c r="I34" s="18">
        <v>2959260</v>
      </c>
      <c r="J34" s="20">
        <v>1</v>
      </c>
      <c r="K34" s="33"/>
      <c r="L34" s="20" t="s">
        <v>305</v>
      </c>
      <c r="M34" s="20" t="s">
        <v>37</v>
      </c>
      <c r="N34" s="33" t="s">
        <v>305</v>
      </c>
      <c r="O34" s="22">
        <v>0</v>
      </c>
      <c r="P34" s="31" t="str">
        <f>IF(A34="","",VLOOKUP(A34,#REF!,52,FALSE))</f>
        <v/>
      </c>
    </row>
    <row r="35" spans="1:16" s="31" customFormat="1" ht="67.5" customHeight="1" x14ac:dyDescent="0.2">
      <c r="A35" s="44"/>
      <c r="B35" s="14" t="s">
        <v>149</v>
      </c>
      <c r="C35" s="1" t="s">
        <v>90</v>
      </c>
      <c r="D35" s="15">
        <v>45019</v>
      </c>
      <c r="E35" s="14" t="s">
        <v>150</v>
      </c>
      <c r="F35" s="16">
        <v>2110005000916</v>
      </c>
      <c r="G35" s="32" t="s">
        <v>163</v>
      </c>
      <c r="H35" s="18">
        <v>1002000</v>
      </c>
      <c r="I35" s="18">
        <v>1002000</v>
      </c>
      <c r="J35" s="20">
        <v>1</v>
      </c>
      <c r="K35" s="33"/>
      <c r="L35" s="20" t="s">
        <v>305</v>
      </c>
      <c r="M35" s="20" t="s">
        <v>37</v>
      </c>
      <c r="N35" s="33" t="s">
        <v>305</v>
      </c>
      <c r="O35" s="22">
        <v>0</v>
      </c>
      <c r="P35" s="31" t="str">
        <f>IF(A35="","",VLOOKUP(A35,#REF!,52,FALSE))</f>
        <v/>
      </c>
    </row>
    <row r="36" spans="1:16" s="31" customFormat="1" ht="67.5" customHeight="1" x14ac:dyDescent="0.2">
      <c r="A36" s="44"/>
      <c r="B36" s="14" t="s">
        <v>151</v>
      </c>
      <c r="C36" s="1" t="s">
        <v>90</v>
      </c>
      <c r="D36" s="15">
        <v>45019</v>
      </c>
      <c r="E36" s="14" t="s">
        <v>152</v>
      </c>
      <c r="F36" s="16">
        <v>9010701006154</v>
      </c>
      <c r="G36" s="32" t="s">
        <v>163</v>
      </c>
      <c r="H36" s="18">
        <v>1153092</v>
      </c>
      <c r="I36" s="18">
        <v>1153092</v>
      </c>
      <c r="J36" s="20">
        <v>1</v>
      </c>
      <c r="K36" s="33"/>
      <c r="L36" s="20" t="s">
        <v>305</v>
      </c>
      <c r="M36" s="20" t="s">
        <v>37</v>
      </c>
      <c r="N36" s="33" t="s">
        <v>305</v>
      </c>
      <c r="O36" s="22">
        <v>0</v>
      </c>
      <c r="P36" s="31" t="str">
        <f>IF(A36="","",VLOOKUP(A36,#REF!,52,FALSE))</f>
        <v/>
      </c>
    </row>
    <row r="37" spans="1:16" s="31" customFormat="1" ht="67.5" customHeight="1" x14ac:dyDescent="0.2">
      <c r="A37" s="44"/>
      <c r="B37" s="14" t="s">
        <v>151</v>
      </c>
      <c r="C37" s="1" t="s">
        <v>90</v>
      </c>
      <c r="D37" s="15">
        <v>45019</v>
      </c>
      <c r="E37" s="14" t="s">
        <v>153</v>
      </c>
      <c r="F37" s="16">
        <v>5040001008612</v>
      </c>
      <c r="G37" s="32" t="s">
        <v>163</v>
      </c>
      <c r="H37" s="18">
        <v>1020024</v>
      </c>
      <c r="I37" s="18">
        <v>1020024</v>
      </c>
      <c r="J37" s="20">
        <v>1</v>
      </c>
      <c r="K37" s="33"/>
      <c r="L37" s="20" t="s">
        <v>305</v>
      </c>
      <c r="M37" s="20" t="s">
        <v>37</v>
      </c>
      <c r="N37" s="33" t="s">
        <v>305</v>
      </c>
      <c r="O37" s="22">
        <v>0</v>
      </c>
      <c r="P37" s="31" t="str">
        <f>IF(A37="","",VLOOKUP(A37,#REF!,52,FALSE))</f>
        <v/>
      </c>
    </row>
    <row r="38" spans="1:16" s="31" customFormat="1" ht="67.5" customHeight="1" x14ac:dyDescent="0.2">
      <c r="A38" s="44"/>
      <c r="B38" s="14" t="s">
        <v>151</v>
      </c>
      <c r="C38" s="1" t="s">
        <v>90</v>
      </c>
      <c r="D38" s="15">
        <v>45019</v>
      </c>
      <c r="E38" s="14" t="s">
        <v>473</v>
      </c>
      <c r="F38" s="16">
        <v>4010401022860</v>
      </c>
      <c r="G38" s="32" t="s">
        <v>163</v>
      </c>
      <c r="H38" s="18">
        <v>1513848</v>
      </c>
      <c r="I38" s="18">
        <v>1513848</v>
      </c>
      <c r="J38" s="20">
        <v>1</v>
      </c>
      <c r="K38" s="33"/>
      <c r="L38" s="20" t="s">
        <v>305</v>
      </c>
      <c r="M38" s="20" t="s">
        <v>37</v>
      </c>
      <c r="N38" s="33" t="s">
        <v>305</v>
      </c>
      <c r="O38" s="22">
        <v>0</v>
      </c>
      <c r="P38" s="31" t="str">
        <f>IF(A38="","",VLOOKUP(A38,#REF!,52,FALSE))</f>
        <v/>
      </c>
    </row>
    <row r="39" spans="1:16" s="31" customFormat="1" ht="67.5" customHeight="1" x14ac:dyDescent="0.2">
      <c r="A39" s="44"/>
      <c r="B39" s="14" t="s">
        <v>151</v>
      </c>
      <c r="C39" s="1" t="s">
        <v>90</v>
      </c>
      <c r="D39" s="15">
        <v>45019</v>
      </c>
      <c r="E39" s="14" t="s">
        <v>154</v>
      </c>
      <c r="F39" s="16">
        <v>3010401059929</v>
      </c>
      <c r="G39" s="32" t="s">
        <v>163</v>
      </c>
      <c r="H39" s="18">
        <v>1124688</v>
      </c>
      <c r="I39" s="18">
        <v>1124688</v>
      </c>
      <c r="J39" s="20">
        <v>1</v>
      </c>
      <c r="K39" s="33"/>
      <c r="L39" s="20" t="s">
        <v>305</v>
      </c>
      <c r="M39" s="20" t="s">
        <v>37</v>
      </c>
      <c r="N39" s="33" t="s">
        <v>305</v>
      </c>
      <c r="O39" s="22">
        <v>0</v>
      </c>
      <c r="P39" s="31" t="str">
        <f>IF(A39="","",VLOOKUP(A39,#REF!,52,FALSE))</f>
        <v/>
      </c>
    </row>
    <row r="40" spans="1:16" s="31" customFormat="1" ht="67.5" customHeight="1" x14ac:dyDescent="0.2">
      <c r="A40" s="44"/>
      <c r="B40" s="14" t="s">
        <v>155</v>
      </c>
      <c r="C40" s="1" t="s">
        <v>90</v>
      </c>
      <c r="D40" s="15">
        <v>45019</v>
      </c>
      <c r="E40" s="14" t="s">
        <v>156</v>
      </c>
      <c r="F40" s="16">
        <v>1110001027716</v>
      </c>
      <c r="G40" s="32" t="s">
        <v>163</v>
      </c>
      <c r="H40" s="18">
        <v>1058640</v>
      </c>
      <c r="I40" s="18">
        <v>1058640</v>
      </c>
      <c r="J40" s="20">
        <v>1</v>
      </c>
      <c r="K40" s="33"/>
      <c r="L40" s="20" t="s">
        <v>305</v>
      </c>
      <c r="M40" s="20" t="s">
        <v>37</v>
      </c>
      <c r="N40" s="33" t="s">
        <v>305</v>
      </c>
      <c r="O40" s="22">
        <v>0</v>
      </c>
      <c r="P40" s="31" t="str">
        <f>IF(A40="","",VLOOKUP(A40,#REF!,52,FALSE))</f>
        <v/>
      </c>
    </row>
    <row r="41" spans="1:16" s="31" customFormat="1" ht="67.5" customHeight="1" x14ac:dyDescent="0.2">
      <c r="A41" s="44"/>
      <c r="B41" s="14" t="s">
        <v>157</v>
      </c>
      <c r="C41" s="1" t="s">
        <v>90</v>
      </c>
      <c r="D41" s="15">
        <v>45019</v>
      </c>
      <c r="E41" s="14" t="s">
        <v>158</v>
      </c>
      <c r="F41" s="16">
        <v>1010001112577</v>
      </c>
      <c r="G41" s="32" t="s">
        <v>163</v>
      </c>
      <c r="H41" s="18">
        <v>6036660</v>
      </c>
      <c r="I41" s="18">
        <v>6036660</v>
      </c>
      <c r="J41" s="20">
        <v>1</v>
      </c>
      <c r="K41" s="33"/>
      <c r="L41" s="20" t="s">
        <v>305</v>
      </c>
      <c r="M41" s="20" t="s">
        <v>37</v>
      </c>
      <c r="N41" s="33" t="s">
        <v>305</v>
      </c>
      <c r="O41" s="22">
        <v>0</v>
      </c>
      <c r="P41" s="31" t="str">
        <f>IF(A41="","",VLOOKUP(A41,#REF!,52,FALSE))</f>
        <v/>
      </c>
    </row>
    <row r="42" spans="1:16" s="31" customFormat="1" ht="67.5" customHeight="1" x14ac:dyDescent="0.2">
      <c r="A42" s="44"/>
      <c r="B42" s="14" t="s">
        <v>159</v>
      </c>
      <c r="C42" s="1" t="s">
        <v>90</v>
      </c>
      <c r="D42" s="15">
        <v>45019</v>
      </c>
      <c r="E42" s="14" t="s">
        <v>160</v>
      </c>
      <c r="F42" s="16">
        <v>5000020150002</v>
      </c>
      <c r="G42" s="32" t="s">
        <v>163</v>
      </c>
      <c r="H42" s="18">
        <v>12322368</v>
      </c>
      <c r="I42" s="18">
        <v>12322368</v>
      </c>
      <c r="J42" s="20">
        <v>1</v>
      </c>
      <c r="K42" s="33"/>
      <c r="L42" s="20" t="s">
        <v>305</v>
      </c>
      <c r="M42" s="20" t="s">
        <v>37</v>
      </c>
      <c r="N42" s="33" t="s">
        <v>305</v>
      </c>
      <c r="O42" s="22">
        <v>0</v>
      </c>
      <c r="P42" s="31" t="str">
        <f>IF(A42="","",VLOOKUP(A42,#REF!,52,FALSE))</f>
        <v/>
      </c>
    </row>
    <row r="43" spans="1:16" s="31" customFormat="1" ht="67.5" customHeight="1" x14ac:dyDescent="0.2">
      <c r="A43" s="44"/>
      <c r="B43" s="14" t="s">
        <v>161</v>
      </c>
      <c r="C43" s="1" t="s">
        <v>90</v>
      </c>
      <c r="D43" s="15">
        <v>45019</v>
      </c>
      <c r="E43" s="14" t="s">
        <v>162</v>
      </c>
      <c r="F43" s="16">
        <v>8000020130001</v>
      </c>
      <c r="G43" s="32" t="s">
        <v>163</v>
      </c>
      <c r="H43" s="18">
        <v>78516576</v>
      </c>
      <c r="I43" s="18">
        <v>78516576</v>
      </c>
      <c r="J43" s="20">
        <v>1</v>
      </c>
      <c r="K43" s="33"/>
      <c r="L43" s="20" t="s">
        <v>305</v>
      </c>
      <c r="M43" s="20" t="s">
        <v>37</v>
      </c>
      <c r="N43" s="33" t="s">
        <v>305</v>
      </c>
      <c r="O43" s="22">
        <v>0</v>
      </c>
      <c r="P43" s="31" t="str">
        <f>IF(A43="","",VLOOKUP(A43,#REF!,52,FALSE))</f>
        <v/>
      </c>
    </row>
    <row r="44" spans="1:16" s="31" customFormat="1" ht="67.5" customHeight="1" x14ac:dyDescent="0.2">
      <c r="A44" s="44"/>
      <c r="B44" s="14" t="s">
        <v>474</v>
      </c>
      <c r="C44" s="1" t="s">
        <v>90</v>
      </c>
      <c r="D44" s="15">
        <v>45019</v>
      </c>
      <c r="E44" s="14" t="s">
        <v>475</v>
      </c>
      <c r="F44" s="16">
        <v>3010601034839</v>
      </c>
      <c r="G44" s="32" t="s">
        <v>163</v>
      </c>
      <c r="H44" s="18">
        <v>5428800</v>
      </c>
      <c r="I44" s="18">
        <v>5428800</v>
      </c>
      <c r="J44" s="20">
        <v>1</v>
      </c>
      <c r="K44" s="33"/>
      <c r="L44" s="20" t="s">
        <v>305</v>
      </c>
      <c r="M44" s="20" t="s">
        <v>37</v>
      </c>
      <c r="N44" s="33" t="s">
        <v>305</v>
      </c>
      <c r="O44" s="22">
        <v>0</v>
      </c>
      <c r="P44" s="31" t="str">
        <f>IF(A44="","",VLOOKUP(A44,#REF!,52,FALSE))</f>
        <v/>
      </c>
    </row>
    <row r="45" spans="1:16" s="31" customFormat="1" ht="67.5" customHeight="1" x14ac:dyDescent="0.2">
      <c r="A45" s="44"/>
      <c r="B45" s="14" t="s">
        <v>171</v>
      </c>
      <c r="C45" s="1" t="s">
        <v>90</v>
      </c>
      <c r="D45" s="15">
        <v>45019</v>
      </c>
      <c r="E45" s="14" t="s">
        <v>172</v>
      </c>
      <c r="F45" s="16">
        <v>2011101056358</v>
      </c>
      <c r="G45" s="32" t="s">
        <v>199</v>
      </c>
      <c r="H45" s="18">
        <v>3138300</v>
      </c>
      <c r="I45" s="18">
        <v>3138300</v>
      </c>
      <c r="J45" s="20">
        <v>1</v>
      </c>
      <c r="K45" s="33"/>
      <c r="L45" s="20" t="s">
        <v>305</v>
      </c>
      <c r="M45" s="20" t="s">
        <v>37</v>
      </c>
      <c r="N45" s="33" t="s">
        <v>305</v>
      </c>
      <c r="O45" s="22">
        <v>0</v>
      </c>
      <c r="P45" s="31" t="str">
        <f>IF(A45="","",VLOOKUP(A45,#REF!,52,FALSE))</f>
        <v/>
      </c>
    </row>
    <row r="46" spans="1:16" s="31" customFormat="1" ht="67.5" customHeight="1" x14ac:dyDescent="0.2">
      <c r="A46" s="44"/>
      <c r="B46" s="14" t="s">
        <v>173</v>
      </c>
      <c r="C46" s="1" t="s">
        <v>90</v>
      </c>
      <c r="D46" s="15">
        <v>45019</v>
      </c>
      <c r="E46" s="14" t="s">
        <v>164</v>
      </c>
      <c r="F46" s="16">
        <v>9010601021385</v>
      </c>
      <c r="G46" s="32" t="s">
        <v>199</v>
      </c>
      <c r="H46" s="18" t="s">
        <v>309</v>
      </c>
      <c r="I46" s="18">
        <v>10347810</v>
      </c>
      <c r="J46" s="20" t="s">
        <v>52</v>
      </c>
      <c r="K46" s="33"/>
      <c r="L46" s="20" t="s">
        <v>305</v>
      </c>
      <c r="M46" s="20" t="s">
        <v>37</v>
      </c>
      <c r="N46" s="33" t="s">
        <v>305</v>
      </c>
      <c r="O46" s="22">
        <v>0</v>
      </c>
      <c r="P46" s="31" t="str">
        <f>IF(A46="","",VLOOKUP(A46,#REF!,52,FALSE))</f>
        <v/>
      </c>
    </row>
    <row r="47" spans="1:16" s="31" customFormat="1" ht="67.5" customHeight="1" x14ac:dyDescent="0.2">
      <c r="A47" s="44"/>
      <c r="B47" s="14" t="s">
        <v>476</v>
      </c>
      <c r="C47" s="1" t="s">
        <v>90</v>
      </c>
      <c r="D47" s="15">
        <v>45019</v>
      </c>
      <c r="E47" s="14" t="s">
        <v>182</v>
      </c>
      <c r="F47" s="16" t="s">
        <v>183</v>
      </c>
      <c r="G47" s="32" t="s">
        <v>477</v>
      </c>
      <c r="H47" s="18" t="s">
        <v>309</v>
      </c>
      <c r="I47" s="18">
        <v>2466000</v>
      </c>
      <c r="J47" s="20" t="s">
        <v>52</v>
      </c>
      <c r="K47" s="33"/>
      <c r="L47" s="20" t="s">
        <v>305</v>
      </c>
      <c r="M47" s="20" t="s">
        <v>37</v>
      </c>
      <c r="N47" s="33" t="s">
        <v>305</v>
      </c>
      <c r="O47" s="22">
        <v>0</v>
      </c>
      <c r="P47" s="31" t="str">
        <f>IF(A47="","",VLOOKUP(A47,#REF!,52,FALSE))</f>
        <v/>
      </c>
    </row>
    <row r="48" spans="1:16" s="31" customFormat="1" ht="67.5" customHeight="1" x14ac:dyDescent="0.2">
      <c r="A48" s="44"/>
      <c r="B48" s="14" t="s">
        <v>478</v>
      </c>
      <c r="C48" s="1" t="s">
        <v>90</v>
      </c>
      <c r="D48" s="15">
        <v>45019</v>
      </c>
      <c r="E48" s="14" t="s">
        <v>81</v>
      </c>
      <c r="F48" s="16">
        <v>4010701000913</v>
      </c>
      <c r="G48" s="32" t="s">
        <v>456</v>
      </c>
      <c r="H48" s="18" t="s">
        <v>309</v>
      </c>
      <c r="I48" s="18">
        <v>19250000</v>
      </c>
      <c r="J48" s="20" t="s">
        <v>52</v>
      </c>
      <c r="K48" s="33"/>
      <c r="L48" s="20" t="s">
        <v>305</v>
      </c>
      <c r="M48" s="20" t="s">
        <v>37</v>
      </c>
      <c r="N48" s="33" t="s">
        <v>305</v>
      </c>
      <c r="O48" s="22">
        <v>0</v>
      </c>
      <c r="P48" s="31" t="str">
        <f>IF(A48="","",VLOOKUP(A48,#REF!,52,FALSE))</f>
        <v/>
      </c>
    </row>
    <row r="49" spans="1:16" s="31" customFormat="1" ht="67.5" customHeight="1" x14ac:dyDescent="0.2">
      <c r="A49" s="44"/>
      <c r="B49" s="14" t="s">
        <v>479</v>
      </c>
      <c r="C49" s="1" t="s">
        <v>90</v>
      </c>
      <c r="D49" s="15">
        <v>45019</v>
      </c>
      <c r="E49" s="14" t="s">
        <v>187</v>
      </c>
      <c r="F49" s="16">
        <v>1010001087332</v>
      </c>
      <c r="G49" s="32" t="s">
        <v>456</v>
      </c>
      <c r="H49" s="18" t="s">
        <v>309</v>
      </c>
      <c r="I49" s="18">
        <v>4831750</v>
      </c>
      <c r="J49" s="20" t="s">
        <v>52</v>
      </c>
      <c r="K49" s="33"/>
      <c r="L49" s="20" t="s">
        <v>305</v>
      </c>
      <c r="M49" s="20" t="s">
        <v>37</v>
      </c>
      <c r="N49" s="33" t="s">
        <v>305</v>
      </c>
      <c r="O49" s="22">
        <v>0</v>
      </c>
      <c r="P49" s="31" t="str">
        <f>IF(A49="","",VLOOKUP(A49,#REF!,52,FALSE))</f>
        <v/>
      </c>
    </row>
    <row r="50" spans="1:16" s="31" customFormat="1" ht="67.5" customHeight="1" x14ac:dyDescent="0.2">
      <c r="A50" s="44"/>
      <c r="B50" s="14" t="s">
        <v>188</v>
      </c>
      <c r="C50" s="1" t="s">
        <v>90</v>
      </c>
      <c r="D50" s="15">
        <v>45041</v>
      </c>
      <c r="E50" s="14" t="s">
        <v>189</v>
      </c>
      <c r="F50" s="16">
        <v>7010001064648</v>
      </c>
      <c r="G50" s="32" t="s">
        <v>199</v>
      </c>
      <c r="H50" s="18" t="s">
        <v>309</v>
      </c>
      <c r="I50" s="18">
        <v>12249600</v>
      </c>
      <c r="J50" s="20" t="s">
        <v>52</v>
      </c>
      <c r="K50" s="33"/>
      <c r="L50" s="20" t="s">
        <v>305</v>
      </c>
      <c r="M50" s="20" t="s">
        <v>37</v>
      </c>
      <c r="N50" s="33" t="s">
        <v>305</v>
      </c>
      <c r="O50" s="22">
        <v>0</v>
      </c>
      <c r="P50" s="31" t="str">
        <f>IF(A50="","",VLOOKUP(A50,#REF!,52,FALSE))</f>
        <v/>
      </c>
    </row>
    <row r="51" spans="1:16" s="31" customFormat="1" ht="67.5" customHeight="1" x14ac:dyDescent="0.2">
      <c r="A51" s="44"/>
      <c r="B51" s="14" t="s">
        <v>190</v>
      </c>
      <c r="C51" s="1" t="s">
        <v>90</v>
      </c>
      <c r="D51" s="15">
        <v>45019</v>
      </c>
      <c r="E51" s="14" t="s">
        <v>191</v>
      </c>
      <c r="F51" s="16">
        <v>7011101029722</v>
      </c>
      <c r="G51" s="32" t="s">
        <v>477</v>
      </c>
      <c r="H51" s="18">
        <v>31394000</v>
      </c>
      <c r="I51" s="18">
        <v>31394000</v>
      </c>
      <c r="J51" s="20">
        <v>1</v>
      </c>
      <c r="K51" s="33"/>
      <c r="L51" s="20" t="s">
        <v>305</v>
      </c>
      <c r="M51" s="20" t="s">
        <v>37</v>
      </c>
      <c r="N51" s="33" t="s">
        <v>305</v>
      </c>
      <c r="O51" s="22">
        <v>0</v>
      </c>
      <c r="P51" s="31" t="str">
        <f>IF(A51="","",VLOOKUP(A51,#REF!,52,FALSE))</f>
        <v/>
      </c>
    </row>
    <row r="52" spans="1:16" s="31" customFormat="1" ht="67.5" customHeight="1" x14ac:dyDescent="0.2">
      <c r="A52" s="44"/>
      <c r="B52" s="14" t="s">
        <v>192</v>
      </c>
      <c r="C52" s="1" t="s">
        <v>90</v>
      </c>
      <c r="D52" s="15">
        <v>45019</v>
      </c>
      <c r="E52" s="14" t="s">
        <v>193</v>
      </c>
      <c r="F52" s="16">
        <v>1010401145441</v>
      </c>
      <c r="G52" s="32" t="s">
        <v>477</v>
      </c>
      <c r="H52" s="18">
        <v>19250000</v>
      </c>
      <c r="I52" s="18">
        <v>19250000</v>
      </c>
      <c r="J52" s="20">
        <v>1</v>
      </c>
      <c r="K52" s="33"/>
      <c r="L52" s="20" t="s">
        <v>305</v>
      </c>
      <c r="M52" s="20" t="s">
        <v>37</v>
      </c>
      <c r="N52" s="33" t="s">
        <v>305</v>
      </c>
      <c r="O52" s="22">
        <v>0</v>
      </c>
      <c r="P52" s="31" t="str">
        <f>IF(A52="","",VLOOKUP(A52,#REF!,52,FALSE))</f>
        <v/>
      </c>
    </row>
    <row r="53" spans="1:16" s="31" customFormat="1" ht="67.5" customHeight="1" x14ac:dyDescent="0.2">
      <c r="A53" s="44"/>
      <c r="B53" s="14" t="s">
        <v>480</v>
      </c>
      <c r="C53" s="1" t="s">
        <v>90</v>
      </c>
      <c r="D53" s="15">
        <v>45019</v>
      </c>
      <c r="E53" s="14" t="s">
        <v>194</v>
      </c>
      <c r="F53" s="16">
        <v>5290801002046</v>
      </c>
      <c r="G53" s="32" t="s">
        <v>199</v>
      </c>
      <c r="H53" s="18">
        <v>15298800</v>
      </c>
      <c r="I53" s="18">
        <v>15298800</v>
      </c>
      <c r="J53" s="20">
        <v>1</v>
      </c>
      <c r="K53" s="33"/>
      <c r="L53" s="20" t="s">
        <v>305</v>
      </c>
      <c r="M53" s="20" t="s">
        <v>37</v>
      </c>
      <c r="N53" s="33" t="s">
        <v>305</v>
      </c>
      <c r="O53" s="22">
        <v>0</v>
      </c>
      <c r="P53" s="31" t="str">
        <f>IF(A53="","",VLOOKUP(A53,#REF!,52,FALSE))</f>
        <v/>
      </c>
    </row>
    <row r="54" spans="1:16" s="31" customFormat="1" ht="67.5" customHeight="1" x14ac:dyDescent="0.2">
      <c r="A54" s="44"/>
      <c r="B54" s="14" t="s">
        <v>481</v>
      </c>
      <c r="C54" s="1" t="s">
        <v>90</v>
      </c>
      <c r="D54" s="15">
        <v>45019</v>
      </c>
      <c r="E54" s="14" t="s">
        <v>198</v>
      </c>
      <c r="F54" s="16">
        <v>7010401022924</v>
      </c>
      <c r="G54" s="32" t="s">
        <v>456</v>
      </c>
      <c r="H54" s="18">
        <v>4285248</v>
      </c>
      <c r="I54" s="18">
        <v>4285248</v>
      </c>
      <c r="J54" s="20">
        <v>1</v>
      </c>
      <c r="K54" s="33"/>
      <c r="L54" s="20" t="s">
        <v>305</v>
      </c>
      <c r="M54" s="20" t="s">
        <v>37</v>
      </c>
      <c r="N54" s="33" t="s">
        <v>305</v>
      </c>
      <c r="O54" s="22">
        <v>0</v>
      </c>
      <c r="P54" s="31" t="str">
        <f>IF(A54="","",VLOOKUP(A54,#REF!,52,FALSE))</f>
        <v/>
      </c>
    </row>
    <row r="55" spans="1:16" s="31" customFormat="1" ht="67.5" customHeight="1" x14ac:dyDescent="0.2">
      <c r="A55" s="44"/>
      <c r="B55" s="14" t="s">
        <v>205</v>
      </c>
      <c r="C55" s="1" t="s">
        <v>227</v>
      </c>
      <c r="D55" s="15">
        <v>45019</v>
      </c>
      <c r="E55" s="14" t="s">
        <v>81</v>
      </c>
      <c r="F55" s="16">
        <v>4010701000913</v>
      </c>
      <c r="G55" s="32" t="s">
        <v>456</v>
      </c>
      <c r="H55" s="18">
        <v>27500000</v>
      </c>
      <c r="I55" s="18">
        <v>27500000</v>
      </c>
      <c r="J55" s="20">
        <v>1</v>
      </c>
      <c r="K55" s="33"/>
      <c r="L55" s="20" t="s">
        <v>305</v>
      </c>
      <c r="M55" s="20" t="s">
        <v>37</v>
      </c>
      <c r="N55" s="33" t="s">
        <v>305</v>
      </c>
      <c r="O55" s="22">
        <v>0</v>
      </c>
      <c r="P55" s="31" t="str">
        <f>IF(A55="","",VLOOKUP(A55,#REF!,52,FALSE))</f>
        <v/>
      </c>
    </row>
    <row r="56" spans="1:16" s="31" customFormat="1" ht="67.5" customHeight="1" x14ac:dyDescent="0.2">
      <c r="A56" s="44"/>
      <c r="B56" s="14" t="s">
        <v>206</v>
      </c>
      <c r="C56" s="1" t="s">
        <v>227</v>
      </c>
      <c r="D56" s="15">
        <v>45019</v>
      </c>
      <c r="E56" s="14" t="s">
        <v>207</v>
      </c>
      <c r="F56" s="16">
        <v>9040001042822</v>
      </c>
      <c r="G56" s="32" t="s">
        <v>456</v>
      </c>
      <c r="H56" s="18">
        <v>3740088</v>
      </c>
      <c r="I56" s="18">
        <v>3740088</v>
      </c>
      <c r="J56" s="20">
        <v>1</v>
      </c>
      <c r="K56" s="33"/>
      <c r="L56" s="20" t="s">
        <v>305</v>
      </c>
      <c r="M56" s="20" t="s">
        <v>37</v>
      </c>
      <c r="N56" s="33" t="s">
        <v>305</v>
      </c>
      <c r="O56" s="22">
        <v>0</v>
      </c>
      <c r="P56" s="31" t="str">
        <f>IF(A56="","",VLOOKUP(A56,#REF!,52,FALSE))</f>
        <v/>
      </c>
    </row>
    <row r="57" spans="1:16" s="31" customFormat="1" ht="67.5" customHeight="1" x14ac:dyDescent="0.2">
      <c r="A57" s="44"/>
      <c r="B57" s="14" t="s">
        <v>208</v>
      </c>
      <c r="C57" s="1" t="s">
        <v>227</v>
      </c>
      <c r="D57" s="15">
        <v>45019</v>
      </c>
      <c r="E57" s="14" t="s">
        <v>209</v>
      </c>
      <c r="F57" s="16">
        <v>8040001045891</v>
      </c>
      <c r="G57" s="32" t="s">
        <v>456</v>
      </c>
      <c r="H57" s="18">
        <v>11262900</v>
      </c>
      <c r="I57" s="18">
        <v>11262900</v>
      </c>
      <c r="J57" s="20">
        <v>1</v>
      </c>
      <c r="K57" s="33"/>
      <c r="L57" s="20" t="s">
        <v>305</v>
      </c>
      <c r="M57" s="20" t="s">
        <v>37</v>
      </c>
      <c r="N57" s="33" t="s">
        <v>305</v>
      </c>
      <c r="O57" s="22">
        <v>0</v>
      </c>
      <c r="P57" s="31" t="str">
        <f>IF(A57="","",VLOOKUP(A57,#REF!,52,FALSE))</f>
        <v/>
      </c>
    </row>
    <row r="58" spans="1:16" s="31" customFormat="1" ht="67.5" customHeight="1" x14ac:dyDescent="0.2">
      <c r="A58" s="44"/>
      <c r="B58" s="14" t="s">
        <v>210</v>
      </c>
      <c r="C58" s="1" t="s">
        <v>227</v>
      </c>
      <c r="D58" s="15">
        <v>45019</v>
      </c>
      <c r="E58" s="14" t="s">
        <v>153</v>
      </c>
      <c r="F58" s="16">
        <v>5040001008612</v>
      </c>
      <c r="G58" s="32" t="s">
        <v>253</v>
      </c>
      <c r="H58" s="18">
        <v>2898192</v>
      </c>
      <c r="I58" s="18">
        <v>2898192</v>
      </c>
      <c r="J58" s="20">
        <v>1</v>
      </c>
      <c r="K58" s="33"/>
      <c r="L58" s="20" t="s">
        <v>305</v>
      </c>
      <c r="M58" s="20" t="s">
        <v>37</v>
      </c>
      <c r="N58" s="33" t="s">
        <v>305</v>
      </c>
      <c r="O58" s="22">
        <v>0</v>
      </c>
      <c r="P58" s="31" t="str">
        <f>IF(A58="","",VLOOKUP(A58,#REF!,52,FALSE))</f>
        <v/>
      </c>
    </row>
    <row r="59" spans="1:16" s="31" customFormat="1" ht="67.5" customHeight="1" x14ac:dyDescent="0.2">
      <c r="A59" s="44"/>
      <c r="B59" s="14" t="s">
        <v>211</v>
      </c>
      <c r="C59" s="1" t="s">
        <v>227</v>
      </c>
      <c r="D59" s="15">
        <v>45019</v>
      </c>
      <c r="E59" s="14" t="s">
        <v>212</v>
      </c>
      <c r="F59" s="16">
        <v>4010001034562</v>
      </c>
      <c r="G59" s="32" t="s">
        <v>253</v>
      </c>
      <c r="H59" s="18">
        <v>1341732</v>
      </c>
      <c r="I59" s="18">
        <v>1341732</v>
      </c>
      <c r="J59" s="20">
        <v>1</v>
      </c>
      <c r="K59" s="33"/>
      <c r="L59" s="20" t="s">
        <v>305</v>
      </c>
      <c r="M59" s="20" t="s">
        <v>37</v>
      </c>
      <c r="N59" s="33" t="s">
        <v>305</v>
      </c>
      <c r="O59" s="22">
        <v>0</v>
      </c>
      <c r="P59" s="31" t="str">
        <f>IF(A59="","",VLOOKUP(A59,#REF!,52,FALSE))</f>
        <v/>
      </c>
    </row>
    <row r="60" spans="1:16" s="31" customFormat="1" ht="60" customHeight="1" x14ac:dyDescent="0.2">
      <c r="A60" s="44"/>
      <c r="B60" s="14" t="s">
        <v>213</v>
      </c>
      <c r="C60" s="1" t="s">
        <v>227</v>
      </c>
      <c r="D60" s="15">
        <v>45019</v>
      </c>
      <c r="E60" s="14" t="s">
        <v>214</v>
      </c>
      <c r="F60" s="16">
        <v>9040001044645</v>
      </c>
      <c r="G60" s="32" t="s">
        <v>253</v>
      </c>
      <c r="H60" s="18">
        <v>683309339</v>
      </c>
      <c r="I60" s="18" t="s">
        <v>215</v>
      </c>
      <c r="J60" s="20">
        <v>1</v>
      </c>
      <c r="K60" s="33"/>
      <c r="L60" s="20" t="s">
        <v>305</v>
      </c>
      <c r="M60" s="20" t="s">
        <v>37</v>
      </c>
      <c r="N60" s="33" t="s">
        <v>305</v>
      </c>
      <c r="O60" s="22">
        <v>0</v>
      </c>
      <c r="P60" s="31" t="str">
        <f>IF(A60="","",VLOOKUP(A60,#REF!,52,FALSE))</f>
        <v/>
      </c>
    </row>
    <row r="61" spans="1:16" s="31" customFormat="1" ht="60" customHeight="1" x14ac:dyDescent="0.2">
      <c r="A61" s="44"/>
      <c r="B61" s="14" t="s">
        <v>216</v>
      </c>
      <c r="C61" s="1" t="s">
        <v>227</v>
      </c>
      <c r="D61" s="15">
        <v>45019</v>
      </c>
      <c r="E61" s="14" t="s">
        <v>482</v>
      </c>
      <c r="F61" s="16">
        <v>3040001126655</v>
      </c>
      <c r="G61" s="32" t="s">
        <v>253</v>
      </c>
      <c r="H61" s="18">
        <v>25188043</v>
      </c>
      <c r="I61" s="18" t="s">
        <v>217</v>
      </c>
      <c r="J61" s="20">
        <v>1</v>
      </c>
      <c r="K61" s="33"/>
      <c r="L61" s="20" t="s">
        <v>305</v>
      </c>
      <c r="M61" s="20" t="s">
        <v>37</v>
      </c>
      <c r="N61" s="33" t="s">
        <v>305</v>
      </c>
      <c r="O61" s="22">
        <v>0</v>
      </c>
      <c r="P61" s="31" t="str">
        <f>IF(A61="","",VLOOKUP(A61,#REF!,52,FALSE))</f>
        <v/>
      </c>
    </row>
    <row r="62" spans="1:16" s="31" customFormat="1" ht="60" customHeight="1" x14ac:dyDescent="0.2">
      <c r="A62" s="44"/>
      <c r="B62" s="14" t="s">
        <v>218</v>
      </c>
      <c r="C62" s="1" t="s">
        <v>227</v>
      </c>
      <c r="D62" s="15">
        <v>45019</v>
      </c>
      <c r="E62" s="14" t="s">
        <v>214</v>
      </c>
      <c r="F62" s="16">
        <v>9040001044645</v>
      </c>
      <c r="G62" s="32" t="s">
        <v>253</v>
      </c>
      <c r="H62" s="18">
        <v>44255626</v>
      </c>
      <c r="I62" s="18" t="s">
        <v>219</v>
      </c>
      <c r="J62" s="20">
        <v>1</v>
      </c>
      <c r="K62" s="33"/>
      <c r="L62" s="20" t="s">
        <v>305</v>
      </c>
      <c r="M62" s="20" t="s">
        <v>37</v>
      </c>
      <c r="N62" s="33" t="s">
        <v>305</v>
      </c>
      <c r="O62" s="22">
        <v>0</v>
      </c>
      <c r="P62" s="31" t="str">
        <f>IF(A62="","",VLOOKUP(A62,#REF!,52,FALSE))</f>
        <v/>
      </c>
    </row>
    <row r="63" spans="1:16" s="31" customFormat="1" ht="60" customHeight="1" x14ac:dyDescent="0.2">
      <c r="A63" s="44"/>
      <c r="B63" s="14" t="s">
        <v>220</v>
      </c>
      <c r="C63" s="1" t="s">
        <v>227</v>
      </c>
      <c r="D63" s="15">
        <v>45019</v>
      </c>
      <c r="E63" s="14" t="s">
        <v>214</v>
      </c>
      <c r="F63" s="16">
        <v>9040001044645</v>
      </c>
      <c r="G63" s="32" t="s">
        <v>253</v>
      </c>
      <c r="H63" s="18">
        <v>7689124</v>
      </c>
      <c r="I63" s="18">
        <v>7689124</v>
      </c>
      <c r="J63" s="20">
        <v>1</v>
      </c>
      <c r="K63" s="33"/>
      <c r="L63" s="20" t="s">
        <v>305</v>
      </c>
      <c r="M63" s="20" t="s">
        <v>37</v>
      </c>
      <c r="N63" s="33" t="s">
        <v>305</v>
      </c>
      <c r="O63" s="22" t="s">
        <v>254</v>
      </c>
      <c r="P63" s="31" t="str">
        <f>IF(A63="","",VLOOKUP(A63,#REF!,52,FALSE))</f>
        <v/>
      </c>
    </row>
    <row r="64" spans="1:16" s="31" customFormat="1" ht="60" customHeight="1" x14ac:dyDescent="0.2">
      <c r="A64" s="44"/>
      <c r="B64" s="14" t="s">
        <v>221</v>
      </c>
      <c r="C64" s="1" t="s">
        <v>227</v>
      </c>
      <c r="D64" s="15">
        <v>45019</v>
      </c>
      <c r="E64" s="14" t="s">
        <v>214</v>
      </c>
      <c r="F64" s="16">
        <v>9040001044645</v>
      </c>
      <c r="G64" s="32" t="s">
        <v>253</v>
      </c>
      <c r="H64" s="18">
        <v>111008784</v>
      </c>
      <c r="I64" s="18">
        <v>111008784</v>
      </c>
      <c r="J64" s="20">
        <v>1</v>
      </c>
      <c r="K64" s="33"/>
      <c r="L64" s="20" t="s">
        <v>305</v>
      </c>
      <c r="M64" s="20" t="s">
        <v>37</v>
      </c>
      <c r="N64" s="33" t="s">
        <v>305</v>
      </c>
      <c r="O64" s="22">
        <v>0</v>
      </c>
      <c r="P64" s="31" t="str">
        <f>IF(A64="","",VLOOKUP(A64,#REF!,52,FALSE))</f>
        <v/>
      </c>
    </row>
    <row r="65" spans="1:16" s="31" customFormat="1" ht="67.5" customHeight="1" x14ac:dyDescent="0.2">
      <c r="A65" s="44"/>
      <c r="B65" s="14" t="s">
        <v>222</v>
      </c>
      <c r="C65" s="1" t="s">
        <v>227</v>
      </c>
      <c r="D65" s="15">
        <v>45019</v>
      </c>
      <c r="E65" s="14" t="s">
        <v>214</v>
      </c>
      <c r="F65" s="16">
        <v>9040001044645</v>
      </c>
      <c r="G65" s="32" t="s">
        <v>253</v>
      </c>
      <c r="H65" s="18">
        <v>1505748</v>
      </c>
      <c r="I65" s="18">
        <v>1505748</v>
      </c>
      <c r="J65" s="20">
        <v>1</v>
      </c>
      <c r="K65" s="33"/>
      <c r="L65" s="20" t="s">
        <v>305</v>
      </c>
      <c r="M65" s="20" t="s">
        <v>37</v>
      </c>
      <c r="N65" s="33" t="s">
        <v>305</v>
      </c>
      <c r="O65" s="22">
        <v>0</v>
      </c>
      <c r="P65" s="31" t="str">
        <f>IF(A65="","",VLOOKUP(A65,#REF!,52,FALSE))</f>
        <v/>
      </c>
    </row>
    <row r="66" spans="1:16" s="31" customFormat="1" ht="67.5" customHeight="1" x14ac:dyDescent="0.2">
      <c r="A66" s="44"/>
      <c r="B66" s="14" t="s">
        <v>223</v>
      </c>
      <c r="C66" s="1" t="s">
        <v>228</v>
      </c>
      <c r="D66" s="15">
        <v>45019</v>
      </c>
      <c r="E66" s="14" t="s">
        <v>214</v>
      </c>
      <c r="F66" s="16">
        <v>9040001044645</v>
      </c>
      <c r="G66" s="32" t="s">
        <v>253</v>
      </c>
      <c r="H66" s="18" t="s">
        <v>483</v>
      </c>
      <c r="I66" s="18">
        <v>13476509</v>
      </c>
      <c r="J66" s="20" t="s">
        <v>435</v>
      </c>
      <c r="K66" s="33"/>
      <c r="L66" s="20" t="s">
        <v>305</v>
      </c>
      <c r="M66" s="20" t="s">
        <v>37</v>
      </c>
      <c r="N66" s="33" t="s">
        <v>305</v>
      </c>
      <c r="O66" s="22">
        <v>0</v>
      </c>
      <c r="P66" s="31" t="str">
        <f>IF(A66="","",VLOOKUP(A66,#REF!,52,FALSE))</f>
        <v/>
      </c>
    </row>
    <row r="67" spans="1:16" s="31" customFormat="1" ht="67.5" customHeight="1" x14ac:dyDescent="0.2">
      <c r="A67" s="44"/>
      <c r="B67" s="14" t="s">
        <v>224</v>
      </c>
      <c r="C67" s="1" t="s">
        <v>227</v>
      </c>
      <c r="D67" s="15">
        <v>45019</v>
      </c>
      <c r="E67" s="14" t="s">
        <v>214</v>
      </c>
      <c r="F67" s="16">
        <v>9040001044645</v>
      </c>
      <c r="G67" s="32" t="s">
        <v>253</v>
      </c>
      <c r="H67" s="18">
        <v>10336609</v>
      </c>
      <c r="I67" s="18">
        <v>10336609</v>
      </c>
      <c r="J67" s="20">
        <v>1</v>
      </c>
      <c r="K67" s="33"/>
      <c r="L67" s="20" t="s">
        <v>305</v>
      </c>
      <c r="M67" s="20" t="s">
        <v>37</v>
      </c>
      <c r="N67" s="33" t="s">
        <v>305</v>
      </c>
      <c r="O67" s="22" t="s">
        <v>254</v>
      </c>
      <c r="P67" s="31" t="str">
        <f>IF(A67="","",VLOOKUP(A67,#REF!,52,FALSE))</f>
        <v/>
      </c>
    </row>
    <row r="68" spans="1:16" s="31" customFormat="1" ht="67.5" customHeight="1" x14ac:dyDescent="0.2">
      <c r="A68" s="44"/>
      <c r="B68" s="14" t="s">
        <v>225</v>
      </c>
      <c r="C68" s="1" t="s">
        <v>227</v>
      </c>
      <c r="D68" s="15">
        <v>45019</v>
      </c>
      <c r="E68" s="14" t="s">
        <v>214</v>
      </c>
      <c r="F68" s="16">
        <v>9040001044645</v>
      </c>
      <c r="G68" s="32" t="s">
        <v>253</v>
      </c>
      <c r="H68" s="18">
        <v>4078800</v>
      </c>
      <c r="I68" s="18">
        <v>4078800</v>
      </c>
      <c r="J68" s="20">
        <v>1</v>
      </c>
      <c r="K68" s="33"/>
      <c r="L68" s="20" t="s">
        <v>305</v>
      </c>
      <c r="M68" s="20" t="s">
        <v>37</v>
      </c>
      <c r="N68" s="33" t="s">
        <v>305</v>
      </c>
      <c r="O68" s="22">
        <v>0</v>
      </c>
      <c r="P68" s="31" t="str">
        <f>IF(A68="","",VLOOKUP(A68,#REF!,52,FALSE))</f>
        <v/>
      </c>
    </row>
    <row r="69" spans="1:16" s="31" customFormat="1" ht="67.5" customHeight="1" x14ac:dyDescent="0.2">
      <c r="A69" s="44"/>
      <c r="B69" s="14" t="s">
        <v>226</v>
      </c>
      <c r="C69" s="1" t="s">
        <v>227</v>
      </c>
      <c r="D69" s="15">
        <v>45019</v>
      </c>
      <c r="E69" s="14" t="s">
        <v>214</v>
      </c>
      <c r="F69" s="16">
        <v>9040001044645</v>
      </c>
      <c r="G69" s="32" t="s">
        <v>253</v>
      </c>
      <c r="H69" s="18">
        <v>3317468</v>
      </c>
      <c r="I69" s="18">
        <v>3317468</v>
      </c>
      <c r="J69" s="20">
        <v>1</v>
      </c>
      <c r="K69" s="33"/>
      <c r="L69" s="20" t="s">
        <v>305</v>
      </c>
      <c r="M69" s="20" t="s">
        <v>37</v>
      </c>
      <c r="N69" s="33" t="s">
        <v>305</v>
      </c>
      <c r="O69" s="22">
        <v>0</v>
      </c>
      <c r="P69" s="31" t="str">
        <f>IF(A69="","",VLOOKUP(A69,#REF!,52,FALSE))</f>
        <v/>
      </c>
    </row>
    <row r="70" spans="1:16" s="31" customFormat="1" ht="67.5" customHeight="1" x14ac:dyDescent="0.2">
      <c r="A70" s="44"/>
      <c r="B70" s="14" t="s">
        <v>484</v>
      </c>
      <c r="C70" s="1" t="s">
        <v>233</v>
      </c>
      <c r="D70" s="15">
        <v>45019</v>
      </c>
      <c r="E70" s="14" t="s">
        <v>234</v>
      </c>
      <c r="F70" s="16">
        <v>8040001043086</v>
      </c>
      <c r="G70" s="32" t="s">
        <v>256</v>
      </c>
      <c r="H70" s="18" t="s">
        <v>485</v>
      </c>
      <c r="I70" s="18" t="s">
        <v>235</v>
      </c>
      <c r="J70" s="20" t="s">
        <v>435</v>
      </c>
      <c r="K70" s="33"/>
      <c r="L70" s="20" t="s">
        <v>305</v>
      </c>
      <c r="M70" s="20" t="s">
        <v>37</v>
      </c>
      <c r="N70" s="33" t="s">
        <v>305</v>
      </c>
      <c r="O70" s="22" t="s">
        <v>257</v>
      </c>
      <c r="P70" s="31" t="str">
        <f>IF(A70="","",VLOOKUP(A70,#REF!,52,FALSE))</f>
        <v/>
      </c>
    </row>
    <row r="71" spans="1:16" s="31" customFormat="1" ht="67.5" customHeight="1" x14ac:dyDescent="0.2">
      <c r="A71" s="44"/>
      <c r="B71" s="14" t="s">
        <v>236</v>
      </c>
      <c r="C71" s="1" t="s">
        <v>228</v>
      </c>
      <c r="D71" s="15">
        <v>45019</v>
      </c>
      <c r="E71" s="14" t="s">
        <v>237</v>
      </c>
      <c r="F71" s="16">
        <v>9010001075825</v>
      </c>
      <c r="G71" s="32" t="s">
        <v>456</v>
      </c>
      <c r="H71" s="18" t="s">
        <v>486</v>
      </c>
      <c r="I71" s="18">
        <v>3739151</v>
      </c>
      <c r="J71" s="20" t="s">
        <v>435</v>
      </c>
      <c r="K71" s="33"/>
      <c r="L71" s="20" t="s">
        <v>305</v>
      </c>
      <c r="M71" s="20" t="s">
        <v>37</v>
      </c>
      <c r="N71" s="33" t="s">
        <v>305</v>
      </c>
      <c r="O71" s="22">
        <v>0</v>
      </c>
      <c r="P71" s="31" t="str">
        <f>IF(A71="","",VLOOKUP(A71,#REF!,52,FALSE))</f>
        <v/>
      </c>
    </row>
    <row r="72" spans="1:16" s="31" customFormat="1" ht="67.5" customHeight="1" x14ac:dyDescent="0.2">
      <c r="A72" s="44"/>
      <c r="B72" s="14" t="s">
        <v>238</v>
      </c>
      <c r="C72" s="1" t="s">
        <v>487</v>
      </c>
      <c r="D72" s="15">
        <v>45019</v>
      </c>
      <c r="E72" s="14" t="s">
        <v>202</v>
      </c>
      <c r="F72" s="16">
        <v>3040001043090</v>
      </c>
      <c r="G72" s="32" t="s">
        <v>488</v>
      </c>
      <c r="H72" s="18" t="s">
        <v>489</v>
      </c>
      <c r="I72" s="18">
        <v>10998870</v>
      </c>
      <c r="J72" s="20" t="s">
        <v>435</v>
      </c>
      <c r="K72" s="33"/>
      <c r="L72" s="20" t="s">
        <v>305</v>
      </c>
      <c r="M72" s="20" t="s">
        <v>37</v>
      </c>
      <c r="N72" s="33" t="s">
        <v>305</v>
      </c>
      <c r="O72" s="22">
        <v>0</v>
      </c>
      <c r="P72" s="31" t="str">
        <f>IF(A72="","",VLOOKUP(A72,#REF!,52,FALSE))</f>
        <v/>
      </c>
    </row>
    <row r="73" spans="1:16" s="31" customFormat="1" ht="67.5" customHeight="1" x14ac:dyDescent="0.2">
      <c r="A73" s="44"/>
      <c r="B73" s="14" t="s">
        <v>239</v>
      </c>
      <c r="C73" s="1" t="s">
        <v>487</v>
      </c>
      <c r="D73" s="15">
        <v>45019</v>
      </c>
      <c r="E73" s="14" t="s">
        <v>202</v>
      </c>
      <c r="F73" s="16">
        <v>3040001043090</v>
      </c>
      <c r="G73" s="32" t="s">
        <v>488</v>
      </c>
      <c r="H73" s="18" t="s">
        <v>490</v>
      </c>
      <c r="I73" s="18" t="s">
        <v>240</v>
      </c>
      <c r="J73" s="20" t="s">
        <v>435</v>
      </c>
      <c r="K73" s="33"/>
      <c r="L73" s="20" t="s">
        <v>305</v>
      </c>
      <c r="M73" s="20" t="s">
        <v>37</v>
      </c>
      <c r="N73" s="33" t="s">
        <v>305</v>
      </c>
      <c r="O73" s="22" t="s">
        <v>258</v>
      </c>
      <c r="P73" s="31" t="str">
        <f>IF(A73="","",VLOOKUP(A73,#REF!,52,FALSE))</f>
        <v/>
      </c>
    </row>
    <row r="74" spans="1:16" s="31" customFormat="1" ht="67.5" customHeight="1" x14ac:dyDescent="0.2">
      <c r="A74" s="44"/>
      <c r="B74" s="14" t="s">
        <v>491</v>
      </c>
      <c r="C74" s="1" t="s">
        <v>227</v>
      </c>
      <c r="D74" s="15">
        <v>45019</v>
      </c>
      <c r="E74" s="14" t="s">
        <v>214</v>
      </c>
      <c r="F74" s="16">
        <v>9040001044645</v>
      </c>
      <c r="G74" s="32" t="s">
        <v>259</v>
      </c>
      <c r="H74" s="18">
        <v>7097907</v>
      </c>
      <c r="I74" s="18">
        <v>7097907</v>
      </c>
      <c r="J74" s="20">
        <v>1</v>
      </c>
      <c r="K74" s="33"/>
      <c r="L74" s="20" t="s">
        <v>305</v>
      </c>
      <c r="M74" s="20" t="s">
        <v>37</v>
      </c>
      <c r="N74" s="33" t="s">
        <v>305</v>
      </c>
      <c r="O74" s="22">
        <v>0</v>
      </c>
      <c r="P74" s="31" t="str">
        <f>IF(A74="","",VLOOKUP(A74,#REF!,52,FALSE))</f>
        <v/>
      </c>
    </row>
    <row r="75" spans="1:16" s="31" customFormat="1" ht="67.5" customHeight="1" x14ac:dyDescent="0.2">
      <c r="A75" s="44"/>
      <c r="B75" s="14" t="s">
        <v>241</v>
      </c>
      <c r="C75" s="1" t="s">
        <v>487</v>
      </c>
      <c r="D75" s="15">
        <v>45019</v>
      </c>
      <c r="E75" s="14" t="s">
        <v>232</v>
      </c>
      <c r="F75" s="16">
        <v>3040001043108</v>
      </c>
      <c r="G75" s="32" t="s">
        <v>488</v>
      </c>
      <c r="H75" s="18" t="s">
        <v>492</v>
      </c>
      <c r="I75" s="18">
        <v>7671713</v>
      </c>
      <c r="J75" s="20" t="s">
        <v>435</v>
      </c>
      <c r="K75" s="33"/>
      <c r="L75" s="20" t="s">
        <v>305</v>
      </c>
      <c r="M75" s="20" t="s">
        <v>37</v>
      </c>
      <c r="N75" s="33" t="s">
        <v>305</v>
      </c>
      <c r="O75" s="22">
        <v>0</v>
      </c>
      <c r="P75" s="31" t="str">
        <f>IF(A75="","",VLOOKUP(A75,#REF!,52,FALSE))</f>
        <v/>
      </c>
    </row>
    <row r="76" spans="1:16" s="31" customFormat="1" ht="67.5" customHeight="1" x14ac:dyDescent="0.2">
      <c r="A76" s="44"/>
      <c r="B76" s="14" t="s">
        <v>242</v>
      </c>
      <c r="C76" s="1" t="s">
        <v>487</v>
      </c>
      <c r="D76" s="15">
        <v>45019</v>
      </c>
      <c r="E76" s="14" t="s">
        <v>243</v>
      </c>
      <c r="F76" s="16">
        <v>7040001042741</v>
      </c>
      <c r="G76" s="32" t="s">
        <v>488</v>
      </c>
      <c r="H76" s="18" t="s">
        <v>493</v>
      </c>
      <c r="I76" s="18">
        <v>5076820</v>
      </c>
      <c r="J76" s="20" t="s">
        <v>435</v>
      </c>
      <c r="K76" s="33"/>
      <c r="L76" s="20" t="s">
        <v>305</v>
      </c>
      <c r="M76" s="20" t="s">
        <v>37</v>
      </c>
      <c r="N76" s="33" t="s">
        <v>305</v>
      </c>
      <c r="O76" s="22">
        <v>0</v>
      </c>
      <c r="P76" s="31" t="str">
        <f>IF(A76="","",VLOOKUP(A76,#REF!,52,FALSE))</f>
        <v/>
      </c>
    </row>
    <row r="77" spans="1:16" s="31" customFormat="1" ht="67.5" customHeight="1" x14ac:dyDescent="0.2">
      <c r="A77" s="44"/>
      <c r="B77" s="14" t="s">
        <v>244</v>
      </c>
      <c r="C77" s="1" t="s">
        <v>487</v>
      </c>
      <c r="D77" s="15">
        <v>45019</v>
      </c>
      <c r="E77" s="14" t="s">
        <v>232</v>
      </c>
      <c r="F77" s="16">
        <v>3040001043108</v>
      </c>
      <c r="G77" s="32" t="s">
        <v>488</v>
      </c>
      <c r="H77" s="18" t="s">
        <v>494</v>
      </c>
      <c r="I77" s="18">
        <v>15706133</v>
      </c>
      <c r="J77" s="20" t="s">
        <v>435</v>
      </c>
      <c r="K77" s="33"/>
      <c r="L77" s="20" t="s">
        <v>305</v>
      </c>
      <c r="M77" s="20" t="s">
        <v>37</v>
      </c>
      <c r="N77" s="33" t="s">
        <v>305</v>
      </c>
      <c r="O77" s="22">
        <v>0</v>
      </c>
      <c r="P77" s="31" t="str">
        <f>IF(A77="","",VLOOKUP(A77,#REF!,52,FALSE))</f>
        <v/>
      </c>
    </row>
    <row r="78" spans="1:16" s="31" customFormat="1" ht="67.5" customHeight="1" x14ac:dyDescent="0.2">
      <c r="A78" s="44"/>
      <c r="B78" s="14" t="s">
        <v>245</v>
      </c>
      <c r="C78" s="1" t="s">
        <v>227</v>
      </c>
      <c r="D78" s="15">
        <v>45019</v>
      </c>
      <c r="E78" s="14" t="s">
        <v>214</v>
      </c>
      <c r="F78" s="16">
        <v>9040001044645</v>
      </c>
      <c r="G78" s="32" t="s">
        <v>260</v>
      </c>
      <c r="H78" s="18">
        <v>98544655</v>
      </c>
      <c r="I78" s="18">
        <v>98544655</v>
      </c>
      <c r="J78" s="20">
        <v>1</v>
      </c>
      <c r="K78" s="33"/>
      <c r="L78" s="20" t="s">
        <v>305</v>
      </c>
      <c r="M78" s="20" t="s">
        <v>37</v>
      </c>
      <c r="N78" s="33" t="s">
        <v>305</v>
      </c>
      <c r="O78" s="22" t="s">
        <v>254</v>
      </c>
      <c r="P78" s="31" t="str">
        <f>IF(A78="","",VLOOKUP(A78,#REF!,52,FALSE))</f>
        <v/>
      </c>
    </row>
    <row r="79" spans="1:16" s="31" customFormat="1" ht="67.5" customHeight="1" x14ac:dyDescent="0.2">
      <c r="A79" s="44"/>
      <c r="B79" s="14" t="s">
        <v>246</v>
      </c>
      <c r="C79" s="1" t="s">
        <v>495</v>
      </c>
      <c r="D79" s="15">
        <v>45019</v>
      </c>
      <c r="E79" s="14" t="s">
        <v>247</v>
      </c>
      <c r="F79" s="16">
        <v>3040001044774</v>
      </c>
      <c r="G79" s="32" t="s">
        <v>488</v>
      </c>
      <c r="H79" s="18" t="s">
        <v>496</v>
      </c>
      <c r="I79" s="18">
        <v>2979006</v>
      </c>
      <c r="J79" s="20" t="s">
        <v>435</v>
      </c>
      <c r="K79" s="33"/>
      <c r="L79" s="20" t="s">
        <v>305</v>
      </c>
      <c r="M79" s="20" t="s">
        <v>37</v>
      </c>
      <c r="N79" s="33" t="s">
        <v>305</v>
      </c>
      <c r="O79" s="22">
        <v>0</v>
      </c>
      <c r="P79" s="31" t="str">
        <f>IF(A79="","",VLOOKUP(A79,#REF!,52,FALSE))</f>
        <v/>
      </c>
    </row>
    <row r="80" spans="1:16" s="31" customFormat="1" ht="67.5" customHeight="1" x14ac:dyDescent="0.2">
      <c r="A80" s="44"/>
      <c r="B80" s="14" t="s">
        <v>497</v>
      </c>
      <c r="C80" s="1" t="s">
        <v>487</v>
      </c>
      <c r="D80" s="15">
        <v>45019</v>
      </c>
      <c r="E80" s="14" t="s">
        <v>232</v>
      </c>
      <c r="F80" s="16">
        <v>3040001043108</v>
      </c>
      <c r="G80" s="32" t="s">
        <v>488</v>
      </c>
      <c r="H80" s="18" t="s">
        <v>498</v>
      </c>
      <c r="I80" s="18" t="s">
        <v>248</v>
      </c>
      <c r="J80" s="20" t="s">
        <v>435</v>
      </c>
      <c r="K80" s="33"/>
      <c r="L80" s="20" t="s">
        <v>305</v>
      </c>
      <c r="M80" s="20" t="s">
        <v>37</v>
      </c>
      <c r="N80" s="33" t="s">
        <v>305</v>
      </c>
      <c r="O80" s="22" t="s">
        <v>261</v>
      </c>
      <c r="P80" s="31" t="str">
        <f>IF(A80="","",VLOOKUP(A80,#REF!,52,FALSE))</f>
        <v/>
      </c>
    </row>
    <row r="81" spans="1:16" s="31" customFormat="1" ht="67.5" customHeight="1" x14ac:dyDescent="0.2">
      <c r="A81" s="44"/>
      <c r="B81" s="14" t="s">
        <v>249</v>
      </c>
      <c r="C81" s="1" t="s">
        <v>487</v>
      </c>
      <c r="D81" s="15">
        <v>45019</v>
      </c>
      <c r="E81" s="14" t="s">
        <v>202</v>
      </c>
      <c r="F81" s="16">
        <v>3040001043090</v>
      </c>
      <c r="G81" s="32" t="s">
        <v>488</v>
      </c>
      <c r="H81" s="18" t="s">
        <v>499</v>
      </c>
      <c r="I81" s="18" t="s">
        <v>250</v>
      </c>
      <c r="J81" s="20" t="s">
        <v>435</v>
      </c>
      <c r="K81" s="33"/>
      <c r="L81" s="20" t="s">
        <v>305</v>
      </c>
      <c r="M81" s="20" t="s">
        <v>37</v>
      </c>
      <c r="N81" s="33" t="s">
        <v>305</v>
      </c>
      <c r="O81" s="22" t="s">
        <v>262</v>
      </c>
      <c r="P81" s="31" t="str">
        <f>IF(A81="","",VLOOKUP(A81,#REF!,52,FALSE))</f>
        <v/>
      </c>
    </row>
    <row r="82" spans="1:16" s="31" customFormat="1" ht="67.5" customHeight="1" x14ac:dyDescent="0.2">
      <c r="A82" s="44"/>
      <c r="B82" s="14" t="s">
        <v>251</v>
      </c>
      <c r="C82" s="1" t="s">
        <v>487</v>
      </c>
      <c r="D82" s="15">
        <v>45019</v>
      </c>
      <c r="E82" s="14" t="s">
        <v>234</v>
      </c>
      <c r="F82" s="16">
        <v>8040001043086</v>
      </c>
      <c r="G82" s="32" t="s">
        <v>263</v>
      </c>
      <c r="H82" s="18" t="s">
        <v>500</v>
      </c>
      <c r="I82" s="18" t="s">
        <v>235</v>
      </c>
      <c r="J82" s="20" t="s">
        <v>435</v>
      </c>
      <c r="K82" s="33"/>
      <c r="L82" s="20" t="s">
        <v>305</v>
      </c>
      <c r="M82" s="20" t="s">
        <v>37</v>
      </c>
      <c r="N82" s="33" t="s">
        <v>305</v>
      </c>
      <c r="O82" s="22" t="s">
        <v>264</v>
      </c>
      <c r="P82" s="31" t="str">
        <f>IF(A82="","",VLOOKUP(A82,#REF!,52,FALSE))</f>
        <v/>
      </c>
    </row>
    <row r="83" spans="1:16" s="31" customFormat="1" ht="67.5" customHeight="1" x14ac:dyDescent="0.2">
      <c r="A83" s="44"/>
      <c r="B83" s="14" t="s">
        <v>252</v>
      </c>
      <c r="C83" s="1" t="s">
        <v>227</v>
      </c>
      <c r="D83" s="15">
        <v>45019</v>
      </c>
      <c r="E83" s="14" t="s">
        <v>214</v>
      </c>
      <c r="F83" s="16">
        <v>9040001044645</v>
      </c>
      <c r="G83" s="32" t="s">
        <v>501</v>
      </c>
      <c r="H83" s="18">
        <v>4037970</v>
      </c>
      <c r="I83" s="18">
        <v>4037970</v>
      </c>
      <c r="J83" s="20">
        <v>1</v>
      </c>
      <c r="K83" s="33"/>
      <c r="L83" s="20" t="s">
        <v>305</v>
      </c>
      <c r="M83" s="20" t="s">
        <v>37</v>
      </c>
      <c r="N83" s="33" t="s">
        <v>305</v>
      </c>
      <c r="O83" s="22">
        <v>0</v>
      </c>
      <c r="P83" s="31" t="str">
        <f>IF(A83="","",VLOOKUP(A83,#REF!,52,FALSE))</f>
        <v/>
      </c>
    </row>
    <row r="84" spans="1:16" s="31" customFormat="1" ht="67.5" customHeight="1" x14ac:dyDescent="0.2">
      <c r="A84" s="44"/>
      <c r="B84" s="14" t="s">
        <v>502</v>
      </c>
      <c r="C84" s="1" t="s">
        <v>402</v>
      </c>
      <c r="D84" s="15">
        <v>45019</v>
      </c>
      <c r="E84" s="14" t="s">
        <v>503</v>
      </c>
      <c r="F84" s="16">
        <v>8010801004554</v>
      </c>
      <c r="G84" s="32" t="s">
        <v>297</v>
      </c>
      <c r="H84" s="18" t="s">
        <v>504</v>
      </c>
      <c r="I84" s="18" t="s">
        <v>505</v>
      </c>
      <c r="J84" s="20" t="s">
        <v>435</v>
      </c>
      <c r="K84" s="33"/>
      <c r="L84" s="20" t="s">
        <v>305</v>
      </c>
      <c r="M84" s="20" t="s">
        <v>37</v>
      </c>
      <c r="N84" s="33" t="s">
        <v>305</v>
      </c>
      <c r="O84" s="22" t="s">
        <v>298</v>
      </c>
      <c r="P84" s="31" t="str">
        <f>IF(A84="","",VLOOKUP(A84,#REF!,52,FALSE))</f>
        <v/>
      </c>
    </row>
    <row r="85" spans="1:16" s="31" customFormat="1" ht="67.5" customHeight="1" x14ac:dyDescent="0.2">
      <c r="A85" s="44"/>
      <c r="B85" s="14" t="s">
        <v>506</v>
      </c>
      <c r="C85" s="1" t="s">
        <v>90</v>
      </c>
      <c r="D85" s="15">
        <v>45019</v>
      </c>
      <c r="E85" s="14" t="s">
        <v>507</v>
      </c>
      <c r="F85" s="16">
        <v>6011001035920</v>
      </c>
      <c r="G85" s="32" t="s">
        <v>456</v>
      </c>
      <c r="H85" s="18" t="s">
        <v>309</v>
      </c>
      <c r="I85" s="18">
        <v>10923000</v>
      </c>
      <c r="J85" s="20" t="s">
        <v>52</v>
      </c>
      <c r="K85" s="33"/>
      <c r="L85" s="20" t="s">
        <v>305</v>
      </c>
      <c r="M85" s="20" t="s">
        <v>37</v>
      </c>
      <c r="N85" s="33" t="s">
        <v>305</v>
      </c>
      <c r="O85" s="22">
        <v>0</v>
      </c>
      <c r="P85" s="31" t="str">
        <f>IF(A85="","",VLOOKUP(A85,#REF!,52,FALSE))</f>
        <v/>
      </c>
    </row>
    <row r="86" spans="1:16" s="31" customFormat="1" ht="67.5" customHeight="1" x14ac:dyDescent="0.2">
      <c r="A86" s="44"/>
      <c r="B86" s="14" t="s">
        <v>508</v>
      </c>
      <c r="C86" s="1" t="s">
        <v>90</v>
      </c>
      <c r="D86" s="15">
        <v>45019</v>
      </c>
      <c r="E86" s="14" t="s">
        <v>509</v>
      </c>
      <c r="F86" s="16">
        <v>3010401016070</v>
      </c>
      <c r="G86" s="32" t="s">
        <v>456</v>
      </c>
      <c r="H86" s="18" t="s">
        <v>309</v>
      </c>
      <c r="I86" s="18">
        <v>2310000</v>
      </c>
      <c r="J86" s="20" t="s">
        <v>52</v>
      </c>
      <c r="K86" s="33"/>
      <c r="L86" s="20" t="s">
        <v>305</v>
      </c>
      <c r="M86" s="20" t="s">
        <v>37</v>
      </c>
      <c r="N86" s="33" t="s">
        <v>305</v>
      </c>
      <c r="O86" s="22">
        <v>0</v>
      </c>
      <c r="P86" s="31" t="str">
        <f>IF(A86="","",VLOOKUP(A86,#REF!,52,FALSE))</f>
        <v/>
      </c>
    </row>
    <row r="87" spans="1:16" s="31" customFormat="1" ht="60" customHeight="1" x14ac:dyDescent="0.2">
      <c r="A87" s="44"/>
      <c r="B87" s="14" t="s">
        <v>288</v>
      </c>
      <c r="C87" s="1" t="s">
        <v>90</v>
      </c>
      <c r="D87" s="15">
        <v>45019</v>
      </c>
      <c r="E87" s="14" t="s">
        <v>289</v>
      </c>
      <c r="F87" s="16">
        <v>4030001006097</v>
      </c>
      <c r="G87" s="32" t="s">
        <v>456</v>
      </c>
      <c r="H87" s="18" t="s">
        <v>309</v>
      </c>
      <c r="I87" s="18">
        <v>2178000</v>
      </c>
      <c r="J87" s="20" t="s">
        <v>52</v>
      </c>
      <c r="K87" s="33"/>
      <c r="L87" s="20" t="s">
        <v>305</v>
      </c>
      <c r="M87" s="20" t="s">
        <v>37</v>
      </c>
      <c r="N87" s="33" t="s">
        <v>305</v>
      </c>
      <c r="O87" s="22">
        <v>0</v>
      </c>
      <c r="P87" s="31" t="str">
        <f>IF(A87="","",VLOOKUP(A87,#REF!,52,FALSE))</f>
        <v/>
      </c>
    </row>
    <row r="88" spans="1:16" s="31" customFormat="1" ht="60" customHeight="1" x14ac:dyDescent="0.2">
      <c r="A88" s="44"/>
      <c r="B88" s="14" t="s">
        <v>510</v>
      </c>
      <c r="C88" s="1" t="s">
        <v>90</v>
      </c>
      <c r="D88" s="15">
        <v>45019</v>
      </c>
      <c r="E88" s="14" t="s">
        <v>290</v>
      </c>
      <c r="F88" s="16">
        <v>6020001023868</v>
      </c>
      <c r="G88" s="32" t="s">
        <v>456</v>
      </c>
      <c r="H88" s="18" t="s">
        <v>309</v>
      </c>
      <c r="I88" s="18">
        <v>4259200</v>
      </c>
      <c r="J88" s="20" t="s">
        <v>52</v>
      </c>
      <c r="K88" s="33"/>
      <c r="L88" s="20" t="s">
        <v>305</v>
      </c>
      <c r="M88" s="20" t="s">
        <v>37</v>
      </c>
      <c r="N88" s="33" t="s">
        <v>305</v>
      </c>
      <c r="O88" s="22">
        <v>0</v>
      </c>
      <c r="P88" s="31" t="str">
        <f>IF(A88="","",VLOOKUP(A88,#REF!,52,FALSE))</f>
        <v/>
      </c>
    </row>
    <row r="89" spans="1:16" s="31" customFormat="1" ht="60" customHeight="1" x14ac:dyDescent="0.2">
      <c r="A89" s="44"/>
      <c r="B89" s="14" t="s">
        <v>511</v>
      </c>
      <c r="C89" s="1" t="s">
        <v>512</v>
      </c>
      <c r="D89" s="15">
        <v>45019</v>
      </c>
      <c r="E89" s="14" t="s">
        <v>513</v>
      </c>
      <c r="F89" s="16">
        <v>7012801004493</v>
      </c>
      <c r="G89" s="32">
        <v>0</v>
      </c>
      <c r="H89" s="18" t="s">
        <v>38</v>
      </c>
      <c r="I89" s="18" t="s">
        <v>295</v>
      </c>
      <c r="J89" s="20" t="s">
        <v>52</v>
      </c>
      <c r="K89" s="33"/>
      <c r="L89" s="20" t="s">
        <v>305</v>
      </c>
      <c r="M89" s="20" t="s">
        <v>37</v>
      </c>
      <c r="N89" s="33" t="s">
        <v>305</v>
      </c>
      <c r="O89" s="22" t="s">
        <v>302</v>
      </c>
      <c r="P89" s="31" t="str">
        <f>IF(A89="","",VLOOKUP(A89,#REF!,52,FALSE))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89"/>
    <dataValidation imeMode="halfAlpha" allowBlank="1" showInputMessage="1" showErrorMessage="1" errorTitle="参考" error="半角数字で入力して下さい。" promptTitle="入力方法" prompt="半角数字で入力して下さい。" sqref="H6:I89"/>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2023-06-26T10:02:41Z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